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da\OneDrive - Asian Answers\Documentos\01.- UNIDAD DE CONTROL\Informe core ABril 2022\Anexos\"/>
    </mc:Choice>
  </mc:AlternateContent>
  <xr:revisionPtr revIDLastSave="0" documentId="8_{32A92E66-BB39-430E-A31D-1A696A70E0F8}" xr6:coauthVersionLast="47" xr6:coauthVersionMax="47" xr10:uidLastSave="{00000000-0000-0000-0000-000000000000}"/>
  <bookViews>
    <workbookView xWindow="20370" yWindow="-120" windowWidth="21840" windowHeight="13020" xr2:uid="{D538A7F6-D329-4D71-882A-673F56E98CC7}"/>
  </bookViews>
  <sheets>
    <sheet name="Func." sheetId="1" r:id="rId1"/>
  </sheets>
  <definedNames>
    <definedName name="_xlnm._FilterDatabase" localSheetId="0" hidden="1">Func.!$A$29:$CK$177</definedName>
    <definedName name="_xlnm.Print_Area" localSheetId="0">Func.!$A$1:$CZ$177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138" i="1" l="1"/>
  <c r="CA133" i="1"/>
  <c r="CA131" i="1"/>
  <c r="CA127" i="1"/>
  <c r="CA120" i="1"/>
  <c r="CA117" i="1"/>
  <c r="CA111" i="1"/>
  <c r="CA103" i="1"/>
  <c r="CA94" i="1"/>
  <c r="CA92" i="1"/>
  <c r="CA89" i="1"/>
  <c r="CA88" i="1" s="1"/>
  <c r="CA148" i="1"/>
  <c r="CP175" i="1"/>
  <c r="CU174" i="1"/>
  <c r="CV174" i="1" s="1"/>
  <c r="CT174" i="1"/>
  <c r="CR174" i="1"/>
  <c r="CQ174" i="1"/>
  <c r="CP174" i="1"/>
  <c r="CO174" i="1"/>
  <c r="CU173" i="1"/>
  <c r="CT173" i="1"/>
  <c r="CR173" i="1"/>
  <c r="CQ173" i="1"/>
  <c r="CP173" i="1"/>
  <c r="CO173" i="1"/>
  <c r="CU172" i="1"/>
  <c r="CT172" i="1"/>
  <c r="CR172" i="1"/>
  <c r="CQ172" i="1"/>
  <c r="AB172" i="1"/>
  <c r="AA172" i="1"/>
  <c r="BA172" i="1" s="1"/>
  <c r="CU171" i="1"/>
  <c r="CT171" i="1"/>
  <c r="CR171" i="1"/>
  <c r="CQ171" i="1"/>
  <c r="CK171" i="1"/>
  <c r="CK170" i="1" s="1"/>
  <c r="AB171" i="1"/>
  <c r="AA171" i="1"/>
  <c r="BA171" i="1" s="1"/>
  <c r="CJ170" i="1"/>
  <c r="CI170" i="1"/>
  <c r="CH170" i="1"/>
  <c r="CG170" i="1"/>
  <c r="CF170" i="1"/>
  <c r="CE170" i="1"/>
  <c r="CD170" i="1"/>
  <c r="CC170" i="1"/>
  <c r="CB170" i="1"/>
  <c r="CA170" i="1"/>
  <c r="BZ170" i="1"/>
  <c r="CQ170" i="1" s="1"/>
  <c r="AR170" i="1"/>
  <c r="AM170" i="1"/>
  <c r="AL170" i="1"/>
  <c r="AK170" i="1"/>
  <c r="AJ170" i="1"/>
  <c r="AI170" i="1"/>
  <c r="AH170" i="1"/>
  <c r="AG170" i="1"/>
  <c r="AF170" i="1"/>
  <c r="AE170" i="1"/>
  <c r="AD170" i="1"/>
  <c r="AC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CU169" i="1"/>
  <c r="CT169" i="1"/>
  <c r="CR169" i="1"/>
  <c r="CQ169" i="1"/>
  <c r="CK169" i="1"/>
  <c r="CK168" i="1" s="1"/>
  <c r="AB169" i="1"/>
  <c r="AA169" i="1"/>
  <c r="BA169" i="1" s="1"/>
  <c r="CO169" i="1" s="1"/>
  <c r="CI168" i="1"/>
  <c r="CI162" i="1" s="1"/>
  <c r="CF168" i="1"/>
  <c r="CE168" i="1"/>
  <c r="CD168" i="1"/>
  <c r="CD162" i="1" s="1"/>
  <c r="CC168" i="1"/>
  <c r="CC162" i="1" s="1"/>
  <c r="CB168" i="1"/>
  <c r="CA168" i="1"/>
  <c r="BZ168" i="1"/>
  <c r="BY168" i="1"/>
  <c r="BY162" i="1" s="1"/>
  <c r="BB168" i="1"/>
  <c r="X168" i="1"/>
  <c r="F168" i="1"/>
  <c r="CU167" i="1"/>
  <c r="CT167" i="1"/>
  <c r="CR167" i="1"/>
  <c r="CQ167" i="1"/>
  <c r="CK167" i="1"/>
  <c r="AB167" i="1"/>
  <c r="AA167" i="1"/>
  <c r="BA167" i="1" s="1"/>
  <c r="CO167" i="1" s="1"/>
  <c r="CU166" i="1"/>
  <c r="CT166" i="1"/>
  <c r="CR166" i="1"/>
  <c r="CQ166" i="1"/>
  <c r="CK166" i="1"/>
  <c r="BB166" i="1"/>
  <c r="X166" i="1"/>
  <c r="F166" i="1"/>
  <c r="AB166" i="1" s="1"/>
  <c r="CU165" i="1"/>
  <c r="CT165" i="1"/>
  <c r="CR165" i="1"/>
  <c r="CQ165" i="1"/>
  <c r="CK165" i="1"/>
  <c r="AB165" i="1"/>
  <c r="AA165" i="1"/>
  <c r="BA165" i="1" s="1"/>
  <c r="CU164" i="1"/>
  <c r="CT164" i="1"/>
  <c r="CR164" i="1"/>
  <c r="CQ164" i="1"/>
  <c r="CK164" i="1"/>
  <c r="AB164" i="1"/>
  <c r="AA164" i="1"/>
  <c r="BA164" i="1" s="1"/>
  <c r="CU163" i="1"/>
  <c r="CT163" i="1"/>
  <c r="CR163" i="1"/>
  <c r="CQ163" i="1"/>
  <c r="CK163" i="1"/>
  <c r="AB163" i="1"/>
  <c r="AA163" i="1"/>
  <c r="BA163" i="1" s="1"/>
  <c r="CO163" i="1" s="1"/>
  <c r="CJ162" i="1"/>
  <c r="CH162" i="1"/>
  <c r="CG162" i="1"/>
  <c r="CF162" i="1"/>
  <c r="CB162" i="1"/>
  <c r="CA162" i="1"/>
  <c r="BZ162" i="1"/>
  <c r="AR162" i="1"/>
  <c r="AM162" i="1"/>
  <c r="AL162" i="1"/>
  <c r="AK162" i="1"/>
  <c r="AJ162" i="1"/>
  <c r="AI162" i="1"/>
  <c r="AH162" i="1"/>
  <c r="AG162" i="1"/>
  <c r="AF162" i="1"/>
  <c r="AE162" i="1"/>
  <c r="AD162" i="1"/>
  <c r="AC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CU161" i="1"/>
  <c r="CT161" i="1"/>
  <c r="CR161" i="1"/>
  <c r="CQ161" i="1"/>
  <c r="CK161" i="1"/>
  <c r="CK160" i="1" s="1"/>
  <c r="AB161" i="1"/>
  <c r="AA161" i="1"/>
  <c r="BA161" i="1" s="1"/>
  <c r="CO161" i="1" s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AR160" i="1"/>
  <c r="AM160" i="1"/>
  <c r="AL160" i="1"/>
  <c r="AK160" i="1"/>
  <c r="AJ160" i="1"/>
  <c r="AI160" i="1"/>
  <c r="AH160" i="1"/>
  <c r="AG160" i="1"/>
  <c r="AF160" i="1"/>
  <c r="AE160" i="1"/>
  <c r="AD160" i="1"/>
  <c r="AC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CU159" i="1"/>
  <c r="CT159" i="1"/>
  <c r="CR159" i="1"/>
  <c r="CQ159" i="1"/>
  <c r="CK159" i="1"/>
  <c r="CK158" i="1" s="1"/>
  <c r="AB159" i="1"/>
  <c r="AA159" i="1"/>
  <c r="BA159" i="1" s="1"/>
  <c r="CJ158" i="1"/>
  <c r="CI158" i="1"/>
  <c r="CH158" i="1"/>
  <c r="CG158" i="1"/>
  <c r="CF158" i="1"/>
  <c r="CE158" i="1"/>
  <c r="CD158" i="1"/>
  <c r="CC158" i="1"/>
  <c r="CB158" i="1"/>
  <c r="CA158" i="1"/>
  <c r="BZ158" i="1"/>
  <c r="BY158" i="1"/>
  <c r="AR158" i="1"/>
  <c r="AM158" i="1"/>
  <c r="AL158" i="1"/>
  <c r="AK158" i="1"/>
  <c r="AJ158" i="1"/>
  <c r="AI158" i="1"/>
  <c r="AH158" i="1"/>
  <c r="AG158" i="1"/>
  <c r="AF158" i="1"/>
  <c r="AE158" i="1"/>
  <c r="AD158" i="1"/>
  <c r="AC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CU157" i="1"/>
  <c r="CV157" i="1" s="1"/>
  <c r="CT157" i="1"/>
  <c r="CR157" i="1"/>
  <c r="CQ157" i="1"/>
  <c r="CK157" i="1"/>
  <c r="CK156" i="1" s="1"/>
  <c r="AB157" i="1"/>
  <c r="AA157" i="1"/>
  <c r="BA157" i="1" s="1"/>
  <c r="CJ156" i="1"/>
  <c r="CI156" i="1"/>
  <c r="CH156" i="1"/>
  <c r="CG156" i="1"/>
  <c r="CF156" i="1"/>
  <c r="CE156" i="1"/>
  <c r="CD156" i="1"/>
  <c r="CC156" i="1"/>
  <c r="CB156" i="1"/>
  <c r="CA156" i="1"/>
  <c r="BZ156" i="1"/>
  <c r="BY156" i="1"/>
  <c r="AR156" i="1"/>
  <c r="AM156" i="1"/>
  <c r="AL156" i="1"/>
  <c r="AK156" i="1"/>
  <c r="AJ156" i="1"/>
  <c r="AI156" i="1"/>
  <c r="AH156" i="1"/>
  <c r="AG156" i="1"/>
  <c r="AF156" i="1"/>
  <c r="AE156" i="1"/>
  <c r="AD156" i="1"/>
  <c r="AC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CU155" i="1"/>
  <c r="CT155" i="1"/>
  <c r="CR155" i="1"/>
  <c r="CQ155" i="1"/>
  <c r="CK155" i="1"/>
  <c r="AB155" i="1"/>
  <c r="AA155" i="1"/>
  <c r="BA155" i="1" s="1"/>
  <c r="CU154" i="1"/>
  <c r="CT154" i="1"/>
  <c r="CR154" i="1"/>
  <c r="CQ154" i="1"/>
  <c r="CK154" i="1"/>
  <c r="AB154" i="1"/>
  <c r="AA154" i="1"/>
  <c r="BA154" i="1" s="1"/>
  <c r="CO154" i="1" s="1"/>
  <c r="CU153" i="1"/>
  <c r="CT153" i="1"/>
  <c r="CR153" i="1"/>
  <c r="CQ153" i="1"/>
  <c r="CK153" i="1"/>
  <c r="AB153" i="1"/>
  <c r="AA153" i="1"/>
  <c r="BA153" i="1" s="1"/>
  <c r="CU152" i="1"/>
  <c r="CT152" i="1"/>
  <c r="CR152" i="1"/>
  <c r="CQ152" i="1"/>
  <c r="CK152" i="1"/>
  <c r="AB152" i="1"/>
  <c r="AA152" i="1"/>
  <c r="BA152" i="1" s="1"/>
  <c r="CU151" i="1"/>
  <c r="CT151" i="1"/>
  <c r="CR151" i="1"/>
  <c r="CQ151" i="1"/>
  <c r="CK151" i="1"/>
  <c r="AB151" i="1"/>
  <c r="AA151" i="1"/>
  <c r="BA151" i="1" s="1"/>
  <c r="BM151" i="1" s="1"/>
  <c r="CU150" i="1"/>
  <c r="CT150" i="1"/>
  <c r="CR150" i="1"/>
  <c r="CQ150" i="1"/>
  <c r="CK150" i="1"/>
  <c r="AB150" i="1"/>
  <c r="AA150" i="1"/>
  <c r="BA150" i="1" s="1"/>
  <c r="CU149" i="1"/>
  <c r="CT149" i="1"/>
  <c r="CR149" i="1"/>
  <c r="CQ149" i="1"/>
  <c r="CS149" i="1" s="1"/>
  <c r="CK149" i="1"/>
  <c r="AB149" i="1"/>
  <c r="AA149" i="1"/>
  <c r="BA149" i="1" s="1"/>
  <c r="CJ148" i="1"/>
  <c r="CJ147" i="1" s="1"/>
  <c r="CI148" i="1"/>
  <c r="CI147" i="1" s="1"/>
  <c r="CH148" i="1"/>
  <c r="CH147" i="1" s="1"/>
  <c r="CG148" i="1"/>
  <c r="CF148" i="1"/>
  <c r="CF147" i="1" s="1"/>
  <c r="CE148" i="1"/>
  <c r="CE147" i="1" s="1"/>
  <c r="CD148" i="1"/>
  <c r="CD147" i="1" s="1"/>
  <c r="CC148" i="1"/>
  <c r="CC147" i="1" s="1"/>
  <c r="CB148" i="1"/>
  <c r="CB147" i="1" s="1"/>
  <c r="BZ148" i="1"/>
  <c r="BZ147" i="1" s="1"/>
  <c r="BZ146" i="1" s="1"/>
  <c r="BY148" i="1"/>
  <c r="BY147" i="1" s="1"/>
  <c r="BB148" i="1"/>
  <c r="F148" i="1"/>
  <c r="AB148" i="1" s="1"/>
  <c r="CA147" i="1"/>
  <c r="AR147" i="1"/>
  <c r="AM147" i="1"/>
  <c r="AL147" i="1"/>
  <c r="AK147" i="1"/>
  <c r="AJ147" i="1"/>
  <c r="AI147" i="1"/>
  <c r="AH147" i="1"/>
  <c r="AH146" i="1" s="1"/>
  <c r="AG147" i="1"/>
  <c r="AF147" i="1"/>
  <c r="AE147" i="1"/>
  <c r="AD147" i="1"/>
  <c r="AC147" i="1"/>
  <c r="R147" i="1"/>
  <c r="Q147" i="1"/>
  <c r="P147" i="1"/>
  <c r="P146" i="1" s="1"/>
  <c r="O147" i="1"/>
  <c r="N147" i="1"/>
  <c r="M147" i="1"/>
  <c r="L147" i="1"/>
  <c r="K147" i="1"/>
  <c r="J147" i="1"/>
  <c r="I147" i="1"/>
  <c r="H147" i="1"/>
  <c r="H146" i="1" s="1"/>
  <c r="G147" i="1"/>
  <c r="CU145" i="1"/>
  <c r="CT145" i="1"/>
  <c r="CR145" i="1"/>
  <c r="CQ145" i="1"/>
  <c r="CK145" i="1"/>
  <c r="AA145" i="1"/>
  <c r="BA145" i="1" s="1"/>
  <c r="CU144" i="1"/>
  <c r="CT144" i="1"/>
  <c r="CR144" i="1"/>
  <c r="CQ144" i="1"/>
  <c r="CK144" i="1"/>
  <c r="AB144" i="1"/>
  <c r="AB143" i="1" s="1"/>
  <c r="AA144" i="1"/>
  <c r="BA144" i="1" s="1"/>
  <c r="BB144" i="1" s="1"/>
  <c r="CJ143" i="1"/>
  <c r="CI143" i="1"/>
  <c r="CH143" i="1"/>
  <c r="CG143" i="1"/>
  <c r="CF143" i="1"/>
  <c r="CE143" i="1"/>
  <c r="CD143" i="1"/>
  <c r="CC143" i="1"/>
  <c r="CB143" i="1"/>
  <c r="CA143" i="1"/>
  <c r="BZ143" i="1"/>
  <c r="BY143" i="1"/>
  <c r="AT143" i="1"/>
  <c r="AR143" i="1"/>
  <c r="AK143" i="1"/>
  <c r="AJ143" i="1"/>
  <c r="AI143" i="1"/>
  <c r="AH143" i="1"/>
  <c r="AG143" i="1"/>
  <c r="AF143" i="1"/>
  <c r="AE143" i="1"/>
  <c r="AD143" i="1"/>
  <c r="AC143" i="1"/>
  <c r="T143" i="1"/>
  <c r="T29" i="1" s="1"/>
  <c r="S143" i="1"/>
  <c r="S29" i="1" s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CU142" i="1"/>
  <c r="CT142" i="1"/>
  <c r="CV142" i="1" s="1"/>
  <c r="CR142" i="1"/>
  <c r="CQ142" i="1"/>
  <c r="CK142" i="1"/>
  <c r="AA142" i="1"/>
  <c r="BA142" i="1" s="1"/>
  <c r="CU141" i="1"/>
  <c r="CT141" i="1"/>
  <c r="CR141" i="1"/>
  <c r="CQ141" i="1"/>
  <c r="CK141" i="1"/>
  <c r="AA141" i="1"/>
  <c r="BA141" i="1" s="1"/>
  <c r="BM141" i="1" s="1"/>
  <c r="CU140" i="1"/>
  <c r="CT140" i="1"/>
  <c r="CV140" i="1" s="1"/>
  <c r="CR140" i="1"/>
  <c r="CQ140" i="1"/>
  <c r="CK140" i="1"/>
  <c r="AA140" i="1"/>
  <c r="BA140" i="1" s="1"/>
  <c r="CU139" i="1"/>
  <c r="CT139" i="1"/>
  <c r="CR139" i="1"/>
  <c r="CQ139" i="1"/>
  <c r="CS139" i="1" s="1"/>
  <c r="CK139" i="1"/>
  <c r="AA139" i="1"/>
  <c r="BA139" i="1" s="1"/>
  <c r="CO139" i="1" s="1"/>
  <c r="CJ138" i="1"/>
  <c r="CI138" i="1"/>
  <c r="CH138" i="1"/>
  <c r="CG138" i="1"/>
  <c r="CF138" i="1"/>
  <c r="CE138" i="1"/>
  <c r="CD138" i="1"/>
  <c r="CC138" i="1"/>
  <c r="CB138" i="1"/>
  <c r="BZ138" i="1"/>
  <c r="BY138" i="1"/>
  <c r="BB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B138" i="1"/>
  <c r="F138" i="1"/>
  <c r="AA138" i="1" s="1"/>
  <c r="CU137" i="1"/>
  <c r="CT137" i="1"/>
  <c r="CR137" i="1"/>
  <c r="CQ137" i="1"/>
  <c r="CK137" i="1"/>
  <c r="AA137" i="1"/>
  <c r="BA137" i="1" s="1"/>
  <c r="CO137" i="1" s="1"/>
  <c r="CU136" i="1"/>
  <c r="CT136" i="1"/>
  <c r="CR136" i="1"/>
  <c r="CQ136" i="1"/>
  <c r="CK136" i="1"/>
  <c r="AA136" i="1"/>
  <c r="BA136" i="1" s="1"/>
  <c r="CU135" i="1"/>
  <c r="CT135" i="1"/>
  <c r="CR135" i="1"/>
  <c r="CQ135" i="1"/>
  <c r="CK135" i="1"/>
  <c r="AB135" i="1"/>
  <c r="AA135" i="1"/>
  <c r="BA135" i="1" s="1"/>
  <c r="CU134" i="1"/>
  <c r="CT134" i="1"/>
  <c r="CR134" i="1"/>
  <c r="CQ134" i="1"/>
  <c r="CK134" i="1"/>
  <c r="AB134" i="1"/>
  <c r="AA134" i="1"/>
  <c r="BA134" i="1" s="1"/>
  <c r="CO134" i="1" s="1"/>
  <c r="CJ133" i="1"/>
  <c r="CI133" i="1"/>
  <c r="CH133" i="1"/>
  <c r="CG133" i="1"/>
  <c r="CF133" i="1"/>
  <c r="CE133" i="1"/>
  <c r="CD133" i="1"/>
  <c r="CC133" i="1"/>
  <c r="CB133" i="1"/>
  <c r="BZ133" i="1"/>
  <c r="BY133" i="1"/>
  <c r="BB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F133" i="1"/>
  <c r="AA133" i="1" s="1"/>
  <c r="CU132" i="1"/>
  <c r="CT132" i="1"/>
  <c r="CR132" i="1"/>
  <c r="CQ132" i="1"/>
  <c r="CK132" i="1"/>
  <c r="CK131" i="1" s="1"/>
  <c r="AA132" i="1"/>
  <c r="BA132" i="1" s="1"/>
  <c r="CU131" i="1"/>
  <c r="CG131" i="1"/>
  <c r="CF131" i="1"/>
  <c r="CE131" i="1"/>
  <c r="CD131" i="1"/>
  <c r="CC131" i="1"/>
  <c r="CB131" i="1"/>
  <c r="BZ131" i="1"/>
  <c r="BY131" i="1"/>
  <c r="BB131" i="1"/>
  <c r="AS131" i="1"/>
  <c r="AR131" i="1"/>
  <c r="AQ131" i="1"/>
  <c r="AP131" i="1"/>
  <c r="AO131" i="1"/>
  <c r="AN131" i="1"/>
  <c r="AM131" i="1"/>
  <c r="AL131" i="1"/>
  <c r="AK131" i="1"/>
  <c r="AJ131" i="1"/>
  <c r="AI131" i="1"/>
  <c r="AB131" i="1"/>
  <c r="F131" i="1"/>
  <c r="AA131" i="1" s="1"/>
  <c r="CK130" i="1"/>
  <c r="AA130" i="1"/>
  <c r="BA130" i="1" s="1"/>
  <c r="CO130" i="1" s="1"/>
  <c r="CU129" i="1"/>
  <c r="CT129" i="1"/>
  <c r="CR129" i="1"/>
  <c r="CQ129" i="1"/>
  <c r="CK129" i="1"/>
  <c r="AA129" i="1"/>
  <c r="BA129" i="1" s="1"/>
  <c r="CU128" i="1"/>
  <c r="CT128" i="1"/>
  <c r="CR128" i="1"/>
  <c r="CQ128" i="1"/>
  <c r="CK128" i="1"/>
  <c r="AA128" i="1"/>
  <c r="BA128" i="1" s="1"/>
  <c r="CO128" i="1" s="1"/>
  <c r="CJ127" i="1"/>
  <c r="CI127" i="1"/>
  <c r="CH127" i="1"/>
  <c r="CG127" i="1"/>
  <c r="CF127" i="1"/>
  <c r="CE127" i="1"/>
  <c r="CD127" i="1"/>
  <c r="CC127" i="1"/>
  <c r="CB127" i="1"/>
  <c r="BZ127" i="1"/>
  <c r="BY127" i="1"/>
  <c r="BB127" i="1"/>
  <c r="AW127" i="1"/>
  <c r="AV127" i="1"/>
  <c r="AU127" i="1"/>
  <c r="AT127" i="1"/>
  <c r="AS127" i="1"/>
  <c r="AR127" i="1"/>
  <c r="AQ127" i="1"/>
  <c r="AP127" i="1"/>
  <c r="AB127" i="1"/>
  <c r="F127" i="1"/>
  <c r="AA127" i="1" s="1"/>
  <c r="CU126" i="1"/>
  <c r="CT126" i="1"/>
  <c r="CR126" i="1"/>
  <c r="CQ126" i="1"/>
  <c r="CK126" i="1"/>
  <c r="AA126" i="1"/>
  <c r="BA126" i="1" s="1"/>
  <c r="CU125" i="1"/>
  <c r="CT125" i="1"/>
  <c r="CR125" i="1"/>
  <c r="CQ125" i="1"/>
  <c r="CK125" i="1"/>
  <c r="AA125" i="1"/>
  <c r="BA125" i="1" s="1"/>
  <c r="CU124" i="1"/>
  <c r="CT124" i="1"/>
  <c r="CR124" i="1"/>
  <c r="CQ124" i="1"/>
  <c r="CK124" i="1"/>
  <c r="AA124" i="1"/>
  <c r="BA124" i="1" s="1"/>
  <c r="CO124" i="1" s="1"/>
  <c r="CU123" i="1"/>
  <c r="CT123" i="1"/>
  <c r="CR123" i="1"/>
  <c r="CQ123" i="1"/>
  <c r="CK123" i="1"/>
  <c r="AA123" i="1"/>
  <c r="BA123" i="1" s="1"/>
  <c r="CU122" i="1"/>
  <c r="CT122" i="1"/>
  <c r="CR122" i="1"/>
  <c r="CQ122" i="1"/>
  <c r="CK122" i="1"/>
  <c r="AA122" i="1"/>
  <c r="BA122" i="1" s="1"/>
  <c r="CU121" i="1"/>
  <c r="CT121" i="1"/>
  <c r="CR121" i="1"/>
  <c r="CQ121" i="1"/>
  <c r="CK121" i="1"/>
  <c r="CL121" i="1" s="1"/>
  <c r="AA121" i="1"/>
  <c r="BA121" i="1" s="1"/>
  <c r="CJ120" i="1"/>
  <c r="CI120" i="1"/>
  <c r="CH120" i="1"/>
  <c r="CG120" i="1"/>
  <c r="CF120" i="1"/>
  <c r="CE120" i="1"/>
  <c r="CD120" i="1"/>
  <c r="CC120" i="1"/>
  <c r="CB120" i="1"/>
  <c r="BZ120" i="1"/>
  <c r="BY120" i="1"/>
  <c r="BB120" i="1"/>
  <c r="AZ120" i="1"/>
  <c r="AY120" i="1"/>
  <c r="AX120" i="1"/>
  <c r="AW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F120" i="1"/>
  <c r="AA120" i="1" s="1"/>
  <c r="CU119" i="1"/>
  <c r="CT119" i="1"/>
  <c r="CR119" i="1"/>
  <c r="CQ119" i="1"/>
  <c r="CK119" i="1"/>
  <c r="AA119" i="1"/>
  <c r="BA119" i="1" s="1"/>
  <c r="CU118" i="1"/>
  <c r="CT118" i="1"/>
  <c r="CR118" i="1"/>
  <c r="CQ118" i="1"/>
  <c r="CK118" i="1"/>
  <c r="AA118" i="1"/>
  <c r="BA118" i="1" s="1"/>
  <c r="CJ117" i="1"/>
  <c r="CI117" i="1"/>
  <c r="CH117" i="1"/>
  <c r="CG117" i="1"/>
  <c r="CF117" i="1"/>
  <c r="CE117" i="1"/>
  <c r="CD117" i="1"/>
  <c r="CC117" i="1"/>
  <c r="CB117" i="1"/>
  <c r="BZ117" i="1"/>
  <c r="BY117" i="1"/>
  <c r="BB117" i="1"/>
  <c r="AB117" i="1"/>
  <c r="F117" i="1"/>
  <c r="AA117" i="1" s="1"/>
  <c r="BA117" i="1" s="1"/>
  <c r="CU116" i="1"/>
  <c r="CT116" i="1"/>
  <c r="CR116" i="1"/>
  <c r="CQ116" i="1"/>
  <c r="CK116" i="1"/>
  <c r="AA116" i="1"/>
  <c r="BA116" i="1" s="1"/>
  <c r="CU115" i="1"/>
  <c r="CT115" i="1"/>
  <c r="CR115" i="1"/>
  <c r="CQ115" i="1"/>
  <c r="CK115" i="1"/>
  <c r="AA115" i="1"/>
  <c r="BA115" i="1" s="1"/>
  <c r="CU114" i="1"/>
  <c r="CT114" i="1"/>
  <c r="CR114" i="1"/>
  <c r="CQ114" i="1"/>
  <c r="CK114" i="1"/>
  <c r="AA114" i="1"/>
  <c r="BA114" i="1" s="1"/>
  <c r="CO114" i="1" s="1"/>
  <c r="CU113" i="1"/>
  <c r="CT113" i="1"/>
  <c r="CR113" i="1"/>
  <c r="CQ113" i="1"/>
  <c r="CK113" i="1"/>
  <c r="AA113" i="1"/>
  <c r="BA113" i="1" s="1"/>
  <c r="CO113" i="1" s="1"/>
  <c r="CU112" i="1"/>
  <c r="CT112" i="1"/>
  <c r="CR112" i="1"/>
  <c r="CQ112" i="1"/>
  <c r="CK112" i="1"/>
  <c r="CJ111" i="1"/>
  <c r="CI111" i="1"/>
  <c r="CH111" i="1"/>
  <c r="CG111" i="1"/>
  <c r="CF111" i="1"/>
  <c r="CE111" i="1"/>
  <c r="CD111" i="1"/>
  <c r="CC111" i="1"/>
  <c r="CB111" i="1"/>
  <c r="BZ111" i="1"/>
  <c r="BY111" i="1"/>
  <c r="BB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F111" i="1"/>
  <c r="AA111" i="1" s="1"/>
  <c r="CU110" i="1"/>
  <c r="CT110" i="1"/>
  <c r="CV110" i="1" s="1"/>
  <c r="CR110" i="1"/>
  <c r="CQ110" i="1"/>
  <c r="CK110" i="1"/>
  <c r="CL110" i="1" s="1"/>
  <c r="AA110" i="1"/>
  <c r="BA110" i="1" s="1"/>
  <c r="CU109" i="1"/>
  <c r="CT109" i="1"/>
  <c r="CR109" i="1"/>
  <c r="CQ109" i="1"/>
  <c r="CK109" i="1"/>
  <c r="AA109" i="1"/>
  <c r="BA109" i="1" s="1"/>
  <c r="CU108" i="1"/>
  <c r="CT108" i="1"/>
  <c r="CR108" i="1"/>
  <c r="CQ108" i="1"/>
  <c r="CK108" i="1"/>
  <c r="AA108" i="1"/>
  <c r="BA108" i="1" s="1"/>
  <c r="CO108" i="1" s="1"/>
  <c r="CU107" i="1"/>
  <c r="CT107" i="1"/>
  <c r="CV107" i="1" s="1"/>
  <c r="CR107" i="1"/>
  <c r="CQ107" i="1"/>
  <c r="CK107" i="1"/>
  <c r="AA107" i="1"/>
  <c r="BA107" i="1" s="1"/>
  <c r="CU106" i="1"/>
  <c r="CT106" i="1"/>
  <c r="CR106" i="1"/>
  <c r="CQ106" i="1"/>
  <c r="CS106" i="1" s="1"/>
  <c r="CK106" i="1"/>
  <c r="AA106" i="1"/>
  <c r="BA106" i="1" s="1"/>
  <c r="BM106" i="1" s="1"/>
  <c r="CU105" i="1"/>
  <c r="CT105" i="1"/>
  <c r="CR105" i="1"/>
  <c r="CQ105" i="1"/>
  <c r="CK105" i="1"/>
  <c r="AA105" i="1"/>
  <c r="BA105" i="1" s="1"/>
  <c r="CU104" i="1"/>
  <c r="CT104" i="1"/>
  <c r="CR104" i="1"/>
  <c r="CQ104" i="1"/>
  <c r="CK104" i="1"/>
  <c r="AA104" i="1"/>
  <c r="BA104" i="1" s="1"/>
  <c r="CO104" i="1" s="1"/>
  <c r="CJ103" i="1"/>
  <c r="CI103" i="1"/>
  <c r="CH103" i="1"/>
  <c r="CG103" i="1"/>
  <c r="CF103" i="1"/>
  <c r="CE103" i="1"/>
  <c r="CD103" i="1"/>
  <c r="CC103" i="1"/>
  <c r="CB103" i="1"/>
  <c r="BZ103" i="1"/>
  <c r="BY103" i="1"/>
  <c r="BB103" i="1"/>
  <c r="AZ103" i="1"/>
  <c r="AY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Y103" i="1"/>
  <c r="F103" i="1"/>
  <c r="CU102" i="1"/>
  <c r="CT102" i="1"/>
  <c r="CR102" i="1"/>
  <c r="CQ102" i="1"/>
  <c r="CK102" i="1"/>
  <c r="AA102" i="1"/>
  <c r="BA102" i="1" s="1"/>
  <c r="BM102" i="1" s="1"/>
  <c r="CU101" i="1"/>
  <c r="CT101" i="1"/>
  <c r="CR101" i="1"/>
  <c r="CQ101" i="1"/>
  <c r="CK101" i="1"/>
  <c r="AA101" i="1"/>
  <c r="BA101" i="1" s="1"/>
  <c r="CU100" i="1"/>
  <c r="CT100" i="1"/>
  <c r="CR100" i="1"/>
  <c r="CQ100" i="1"/>
  <c r="CK100" i="1"/>
  <c r="AA100" i="1"/>
  <c r="BA100" i="1" s="1"/>
  <c r="CU99" i="1"/>
  <c r="CT99" i="1"/>
  <c r="CR99" i="1"/>
  <c r="CQ99" i="1"/>
  <c r="CK99" i="1"/>
  <c r="AA99" i="1"/>
  <c r="BA99" i="1" s="1"/>
  <c r="CK98" i="1"/>
  <c r="AA98" i="1"/>
  <c r="BA98" i="1" s="1"/>
  <c r="BM98" i="1" s="1"/>
  <c r="CU97" i="1"/>
  <c r="CT97" i="1"/>
  <c r="CR97" i="1"/>
  <c r="CQ97" i="1"/>
  <c r="CK97" i="1"/>
  <c r="AA97" i="1"/>
  <c r="BA97" i="1" s="1"/>
  <c r="BM97" i="1" s="1"/>
  <c r="CK96" i="1"/>
  <c r="AB96" i="1"/>
  <c r="AA96" i="1"/>
  <c r="BA96" i="1" s="1"/>
  <c r="CO96" i="1" s="1"/>
  <c r="CU95" i="1"/>
  <c r="CT95" i="1"/>
  <c r="CR95" i="1"/>
  <c r="CQ95" i="1"/>
  <c r="CK95" i="1"/>
  <c r="AB95" i="1"/>
  <c r="AA95" i="1"/>
  <c r="BA95" i="1" s="1"/>
  <c r="CJ94" i="1"/>
  <c r="CI94" i="1"/>
  <c r="CH94" i="1"/>
  <c r="CG94" i="1"/>
  <c r="CF94" i="1"/>
  <c r="CE94" i="1"/>
  <c r="CD94" i="1"/>
  <c r="CC94" i="1"/>
  <c r="CB94" i="1"/>
  <c r="BZ94" i="1"/>
  <c r="BY94" i="1"/>
  <c r="BB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Y94" i="1"/>
  <c r="N94" i="1"/>
  <c r="F94" i="1"/>
  <c r="CU93" i="1"/>
  <c r="CT93" i="1"/>
  <c r="CR93" i="1"/>
  <c r="CQ93" i="1"/>
  <c r="CK93" i="1"/>
  <c r="CK92" i="1" s="1"/>
  <c r="AB93" i="1"/>
  <c r="AA93" i="1"/>
  <c r="BA93" i="1" s="1"/>
  <c r="CO93" i="1" s="1"/>
  <c r="CJ92" i="1"/>
  <c r="CI92" i="1"/>
  <c r="CH92" i="1"/>
  <c r="CG92" i="1"/>
  <c r="CF92" i="1"/>
  <c r="CE92" i="1"/>
  <c r="CD92" i="1"/>
  <c r="CC92" i="1"/>
  <c r="CB92" i="1"/>
  <c r="BZ92" i="1"/>
  <c r="BY92" i="1"/>
  <c r="BB92" i="1"/>
  <c r="F92" i="1"/>
  <c r="AA92" i="1" s="1"/>
  <c r="BA92" i="1" s="1"/>
  <c r="CO92" i="1" s="1"/>
  <c r="CP92" i="1" s="1"/>
  <c r="CU91" i="1"/>
  <c r="CT91" i="1"/>
  <c r="CR91" i="1"/>
  <c r="CQ91" i="1"/>
  <c r="CK91" i="1"/>
  <c r="AA91" i="1"/>
  <c r="BA91" i="1" s="1"/>
  <c r="CU90" i="1"/>
  <c r="CT90" i="1"/>
  <c r="CR90" i="1"/>
  <c r="CQ90" i="1"/>
  <c r="CK90" i="1"/>
  <c r="AA90" i="1"/>
  <c r="BA90" i="1" s="1"/>
  <c r="CJ89" i="1"/>
  <c r="CI89" i="1"/>
  <c r="CH89" i="1"/>
  <c r="CG89" i="1"/>
  <c r="CF89" i="1"/>
  <c r="CE89" i="1"/>
  <c r="CD89" i="1"/>
  <c r="CC89" i="1"/>
  <c r="CB89" i="1"/>
  <c r="BZ89" i="1"/>
  <c r="BY89" i="1"/>
  <c r="BB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Y89" i="1"/>
  <c r="F89" i="1"/>
  <c r="AB89" i="1" s="1"/>
  <c r="CU87" i="1"/>
  <c r="CT87" i="1"/>
  <c r="CR87" i="1"/>
  <c r="CQ87" i="1"/>
  <c r="CK87" i="1"/>
  <c r="AA87" i="1"/>
  <c r="BA87" i="1" s="1"/>
  <c r="CU86" i="1"/>
  <c r="CT86" i="1"/>
  <c r="CR86" i="1"/>
  <c r="CQ86" i="1"/>
  <c r="CK86" i="1"/>
  <c r="AB86" i="1"/>
  <c r="AA86" i="1"/>
  <c r="BA86" i="1" s="1"/>
  <c r="BM86" i="1" s="1"/>
  <c r="CU85" i="1"/>
  <c r="CT85" i="1"/>
  <c r="CR85" i="1"/>
  <c r="CQ85" i="1"/>
  <c r="CK85" i="1"/>
  <c r="AA85" i="1"/>
  <c r="BA85" i="1" s="1"/>
  <c r="CU84" i="1"/>
  <c r="CT84" i="1"/>
  <c r="CR84" i="1"/>
  <c r="CQ84" i="1"/>
  <c r="CK84" i="1"/>
  <c r="AA84" i="1"/>
  <c r="BA84" i="1" s="1"/>
  <c r="CO84" i="1" s="1"/>
  <c r="CJ83" i="1"/>
  <c r="CI83" i="1"/>
  <c r="CI82" i="1" s="1"/>
  <c r="CH83" i="1"/>
  <c r="CH82" i="1" s="1"/>
  <c r="CG83" i="1"/>
  <c r="CG82" i="1" s="1"/>
  <c r="CF83" i="1"/>
  <c r="CF82" i="1" s="1"/>
  <c r="CE83" i="1"/>
  <c r="CD83" i="1"/>
  <c r="CC83" i="1"/>
  <c r="CC82" i="1" s="1"/>
  <c r="CB83" i="1"/>
  <c r="CB82" i="1" s="1"/>
  <c r="CA83" i="1"/>
  <c r="CA82" i="1" s="1"/>
  <c r="BZ83" i="1"/>
  <c r="BY83" i="1"/>
  <c r="BY82" i="1" s="1"/>
  <c r="BB83" i="1"/>
  <c r="BB82" i="1" s="1"/>
  <c r="AB83" i="1"/>
  <c r="F83" i="1"/>
  <c r="AA83" i="1" s="1"/>
  <c r="BA83" i="1" s="1"/>
  <c r="CO83" i="1" s="1"/>
  <c r="CJ82" i="1"/>
  <c r="CD82" i="1"/>
  <c r="BZ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W82" i="1"/>
  <c r="CU81" i="1"/>
  <c r="CT81" i="1"/>
  <c r="CR81" i="1"/>
  <c r="CQ81" i="1"/>
  <c r="CS81" i="1" s="1"/>
  <c r="CK81" i="1"/>
  <c r="AA81" i="1"/>
  <c r="BA81" i="1" s="1"/>
  <c r="BM81" i="1" s="1"/>
  <c r="CU80" i="1"/>
  <c r="CT80" i="1"/>
  <c r="CR80" i="1"/>
  <c r="CQ80" i="1"/>
  <c r="CK80" i="1"/>
  <c r="AB80" i="1"/>
  <c r="AB77" i="1" s="1"/>
  <c r="AA80" i="1"/>
  <c r="BA80" i="1" s="1"/>
  <c r="BM80" i="1" s="1"/>
  <c r="CU79" i="1"/>
  <c r="CT79" i="1"/>
  <c r="CR79" i="1"/>
  <c r="CQ79" i="1"/>
  <c r="CK79" i="1"/>
  <c r="AA79" i="1"/>
  <c r="BA79" i="1" s="1"/>
  <c r="CU78" i="1"/>
  <c r="CT78" i="1"/>
  <c r="CR78" i="1"/>
  <c r="CQ78" i="1"/>
  <c r="CK78" i="1"/>
  <c r="AA78" i="1"/>
  <c r="BA78" i="1" s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B77" i="1"/>
  <c r="AT77" i="1"/>
  <c r="AS77" i="1"/>
  <c r="AR77" i="1"/>
  <c r="AQ77" i="1"/>
  <c r="AP77" i="1"/>
  <c r="AF77" i="1"/>
  <c r="F77" i="1"/>
  <c r="AA77" i="1" s="1"/>
  <c r="CU76" i="1"/>
  <c r="CT76" i="1"/>
  <c r="CR76" i="1"/>
  <c r="CQ76" i="1"/>
  <c r="CS76" i="1" s="1"/>
  <c r="CK76" i="1"/>
  <c r="AB76" i="1"/>
  <c r="AB73" i="1" s="1"/>
  <c r="AA76" i="1"/>
  <c r="BA76" i="1" s="1"/>
  <c r="CO76" i="1" s="1"/>
  <c r="CU75" i="1"/>
  <c r="CT75" i="1"/>
  <c r="CR75" i="1"/>
  <c r="CQ75" i="1"/>
  <c r="CK75" i="1"/>
  <c r="AA75" i="1"/>
  <c r="BA75" i="1" s="1"/>
  <c r="CO75" i="1" s="1"/>
  <c r="CU74" i="1"/>
  <c r="CT74" i="1"/>
  <c r="CR74" i="1"/>
  <c r="CQ74" i="1"/>
  <c r="CK74" i="1"/>
  <c r="AA74" i="1"/>
  <c r="BA74" i="1" s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B73" i="1"/>
  <c r="F73" i="1"/>
  <c r="AA73" i="1" s="1"/>
  <c r="BA73" i="1" s="1"/>
  <c r="CO73" i="1" s="1"/>
  <c r="CU72" i="1"/>
  <c r="CT72" i="1"/>
  <c r="CR72" i="1"/>
  <c r="CQ72" i="1"/>
  <c r="CK72" i="1"/>
  <c r="AA72" i="1"/>
  <c r="BA72" i="1" s="1"/>
  <c r="CU71" i="1"/>
  <c r="CT71" i="1"/>
  <c r="CR71" i="1"/>
  <c r="CQ71" i="1"/>
  <c r="CK71" i="1"/>
  <c r="AA71" i="1"/>
  <c r="BA71" i="1" s="1"/>
  <c r="CO71" i="1" s="1"/>
  <c r="CJ70" i="1"/>
  <c r="CI70" i="1"/>
  <c r="CH70" i="1"/>
  <c r="CG70" i="1"/>
  <c r="CF70" i="1"/>
  <c r="CE70" i="1"/>
  <c r="CD70" i="1"/>
  <c r="CC70" i="1"/>
  <c r="CB70" i="1"/>
  <c r="CA70" i="1"/>
  <c r="BZ70" i="1"/>
  <c r="BZ59" i="1" s="1"/>
  <c r="BB70" i="1"/>
  <c r="AT70" i="1"/>
  <c r="AF70" i="1"/>
  <c r="AB70" i="1"/>
  <c r="V70" i="1"/>
  <c r="F70" i="1"/>
  <c r="CU69" i="1"/>
  <c r="CT69" i="1"/>
  <c r="CR69" i="1"/>
  <c r="CQ69" i="1"/>
  <c r="CK69" i="1"/>
  <c r="AB69" i="1"/>
  <c r="AA69" i="1"/>
  <c r="BA69" i="1" s="1"/>
  <c r="BM69" i="1" s="1"/>
  <c r="CU68" i="1"/>
  <c r="CT68" i="1"/>
  <c r="CV68" i="1" s="1"/>
  <c r="CR68" i="1"/>
  <c r="CQ68" i="1"/>
  <c r="CK68" i="1"/>
  <c r="AB68" i="1"/>
  <c r="AB67" i="1" s="1"/>
  <c r="AA68" i="1"/>
  <c r="BA68" i="1" s="1"/>
  <c r="BM68" i="1" s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B67" i="1"/>
  <c r="V67" i="1"/>
  <c r="F67" i="1"/>
  <c r="CU66" i="1"/>
  <c r="CT66" i="1"/>
  <c r="CR66" i="1"/>
  <c r="CQ66" i="1"/>
  <c r="CS66" i="1" s="1"/>
  <c r="CK66" i="1"/>
  <c r="AB66" i="1"/>
  <c r="AB60" i="1" s="1"/>
  <c r="AA66" i="1"/>
  <c r="BA66" i="1" s="1"/>
  <c r="CU65" i="1"/>
  <c r="CV65" i="1" s="1"/>
  <c r="CT65" i="1"/>
  <c r="CR65" i="1"/>
  <c r="CQ65" i="1"/>
  <c r="CK65" i="1"/>
  <c r="AA65" i="1"/>
  <c r="BA65" i="1" s="1"/>
  <c r="CO65" i="1" s="1"/>
  <c r="CU64" i="1"/>
  <c r="CT64" i="1"/>
  <c r="CR64" i="1"/>
  <c r="CQ64" i="1"/>
  <c r="CK64" i="1"/>
  <c r="AA64" i="1"/>
  <c r="BA64" i="1" s="1"/>
  <c r="CU63" i="1"/>
  <c r="CT63" i="1"/>
  <c r="CR63" i="1"/>
  <c r="CQ63" i="1"/>
  <c r="CK63" i="1"/>
  <c r="AA63" i="1"/>
  <c r="BA63" i="1" s="1"/>
  <c r="CU62" i="1"/>
  <c r="CT62" i="1"/>
  <c r="CR62" i="1"/>
  <c r="CQ62" i="1"/>
  <c r="CK62" i="1"/>
  <c r="AA62" i="1"/>
  <c r="BA62" i="1" s="1"/>
  <c r="CU61" i="1"/>
  <c r="CT61" i="1"/>
  <c r="CR61" i="1"/>
  <c r="CQ61" i="1"/>
  <c r="CK61" i="1"/>
  <c r="AA61" i="1"/>
  <c r="BA61" i="1" s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B60" i="1"/>
  <c r="AZ60" i="1"/>
  <c r="AY60" i="1"/>
  <c r="AY59" i="1" s="1"/>
  <c r="AX60" i="1"/>
  <c r="AX59" i="1" s="1"/>
  <c r="AW60" i="1"/>
  <c r="AV60" i="1"/>
  <c r="AV59" i="1" s="1"/>
  <c r="AU60" i="1"/>
  <c r="AU59" i="1" s="1"/>
  <c r="AT60" i="1"/>
  <c r="AS60" i="1"/>
  <c r="AS59" i="1" s="1"/>
  <c r="AR60" i="1"/>
  <c r="AQ60" i="1"/>
  <c r="AP60" i="1"/>
  <c r="Z60" i="1"/>
  <c r="Y60" i="1"/>
  <c r="X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Z59" i="1"/>
  <c r="AW59" i="1"/>
  <c r="AN59" i="1"/>
  <c r="AM59" i="1"/>
  <c r="AL59" i="1"/>
  <c r="AK59" i="1"/>
  <c r="AJ59" i="1"/>
  <c r="AI59" i="1"/>
  <c r="AH59" i="1"/>
  <c r="AG59" i="1"/>
  <c r="AE59" i="1"/>
  <c r="AD59" i="1"/>
  <c r="AC59" i="1"/>
  <c r="CU58" i="1"/>
  <c r="CT58" i="1"/>
  <c r="CR58" i="1"/>
  <c r="CQ58" i="1"/>
  <c r="CK58" i="1"/>
  <c r="AA58" i="1"/>
  <c r="BA58" i="1" s="1"/>
  <c r="CU57" i="1"/>
  <c r="CT57" i="1"/>
  <c r="CR57" i="1"/>
  <c r="CQ57" i="1"/>
  <c r="CK57" i="1"/>
  <c r="AB57" i="1"/>
  <c r="AA57" i="1"/>
  <c r="BA57" i="1" s="1"/>
  <c r="CU56" i="1"/>
  <c r="CT56" i="1"/>
  <c r="CR56" i="1"/>
  <c r="CQ56" i="1"/>
  <c r="CK56" i="1"/>
  <c r="AB56" i="1"/>
  <c r="AA56" i="1"/>
  <c r="BA56" i="1" s="1"/>
  <c r="CU55" i="1"/>
  <c r="CT55" i="1"/>
  <c r="CR55" i="1"/>
  <c r="CQ55" i="1"/>
  <c r="CK55" i="1"/>
  <c r="AA55" i="1"/>
  <c r="BA55" i="1" s="1"/>
  <c r="CJ54" i="1"/>
  <c r="CH54" i="1"/>
  <c r="CG54" i="1"/>
  <c r="CF54" i="1"/>
  <c r="CE54" i="1"/>
  <c r="CD54" i="1"/>
  <c r="CC54" i="1"/>
  <c r="CB54" i="1"/>
  <c r="CA54" i="1"/>
  <c r="BZ54" i="1"/>
  <c r="BY54" i="1"/>
  <c r="BB54" i="1"/>
  <c r="AT54" i="1"/>
  <c r="AF54" i="1"/>
  <c r="F54" i="1"/>
  <c r="AA54" i="1" s="1"/>
  <c r="CU53" i="1"/>
  <c r="CT53" i="1"/>
  <c r="CR53" i="1"/>
  <c r="CQ53" i="1"/>
  <c r="CK53" i="1"/>
  <c r="AB53" i="1"/>
  <c r="AA53" i="1"/>
  <c r="BA53" i="1" s="1"/>
  <c r="CO53" i="1" s="1"/>
  <c r="CU52" i="1"/>
  <c r="CT52" i="1"/>
  <c r="CR52" i="1"/>
  <c r="CQ52" i="1"/>
  <c r="CK52" i="1"/>
  <c r="AB52" i="1"/>
  <c r="AA52" i="1"/>
  <c r="BA52" i="1" s="1"/>
  <c r="CO52" i="1" s="1"/>
  <c r="CU51" i="1"/>
  <c r="CT51" i="1"/>
  <c r="CV51" i="1" s="1"/>
  <c r="CR51" i="1"/>
  <c r="CQ51" i="1"/>
  <c r="CK51" i="1"/>
  <c r="AB51" i="1"/>
  <c r="AA51" i="1"/>
  <c r="BA51" i="1" s="1"/>
  <c r="CO51" i="1" s="1"/>
  <c r="CU50" i="1"/>
  <c r="CT50" i="1"/>
  <c r="CR50" i="1"/>
  <c r="CQ50" i="1"/>
  <c r="CK50" i="1"/>
  <c r="AB50" i="1"/>
  <c r="AA50" i="1"/>
  <c r="BA50" i="1" s="1"/>
  <c r="CO50" i="1" s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B49" i="1"/>
  <c r="F49" i="1"/>
  <c r="AA49" i="1" s="1"/>
  <c r="BA49" i="1" s="1"/>
  <c r="CO49" i="1" s="1"/>
  <c r="CU48" i="1"/>
  <c r="CT48" i="1"/>
  <c r="CV48" i="1" s="1"/>
  <c r="CR48" i="1"/>
  <c r="CQ48" i="1"/>
  <c r="CK48" i="1"/>
  <c r="AA48" i="1"/>
  <c r="BA48" i="1" s="1"/>
  <c r="CU47" i="1"/>
  <c r="CT47" i="1"/>
  <c r="CR47" i="1"/>
  <c r="CQ47" i="1"/>
  <c r="CK47" i="1"/>
  <c r="AA47" i="1"/>
  <c r="BA47" i="1" s="1"/>
  <c r="CO47" i="1" s="1"/>
  <c r="CJ46" i="1"/>
  <c r="CI46" i="1"/>
  <c r="CH46" i="1"/>
  <c r="CG46" i="1"/>
  <c r="CT46" i="1" s="1"/>
  <c r="CF46" i="1"/>
  <c r="CE46" i="1"/>
  <c r="CD46" i="1"/>
  <c r="CC46" i="1"/>
  <c r="CB46" i="1"/>
  <c r="CA46" i="1"/>
  <c r="BZ46" i="1"/>
  <c r="BB46" i="1"/>
  <c r="AV46" i="1"/>
  <c r="AT46" i="1"/>
  <c r="AS46" i="1"/>
  <c r="AF46" i="1"/>
  <c r="AB46" i="1"/>
  <c r="Q46" i="1"/>
  <c r="F46" i="1"/>
  <c r="CU45" i="1"/>
  <c r="CT45" i="1"/>
  <c r="CR45" i="1"/>
  <c r="CQ45" i="1"/>
  <c r="CK45" i="1"/>
  <c r="AA45" i="1"/>
  <c r="BA45" i="1" s="1"/>
  <c r="BM45" i="1" s="1"/>
  <c r="CU44" i="1"/>
  <c r="CT44" i="1"/>
  <c r="CR44" i="1"/>
  <c r="CS44" i="1" s="1"/>
  <c r="CQ44" i="1"/>
  <c r="CK44" i="1"/>
  <c r="AA44" i="1"/>
  <c r="BA44" i="1" s="1"/>
  <c r="CO44" i="1" s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B43" i="1"/>
  <c r="W43" i="1"/>
  <c r="F43" i="1"/>
  <c r="AB43" i="1" s="1"/>
  <c r="CU42" i="1"/>
  <c r="CT42" i="1"/>
  <c r="CR42" i="1"/>
  <c r="CQ42" i="1"/>
  <c r="CK42" i="1"/>
  <c r="AA42" i="1"/>
  <c r="BA42" i="1" s="1"/>
  <c r="CU41" i="1"/>
  <c r="CT41" i="1"/>
  <c r="CR41" i="1"/>
  <c r="CQ41" i="1"/>
  <c r="CK41" i="1"/>
  <c r="AB41" i="1"/>
  <c r="AA41" i="1"/>
  <c r="BA41" i="1" s="1"/>
  <c r="CU40" i="1"/>
  <c r="CT40" i="1"/>
  <c r="CR40" i="1"/>
  <c r="CQ40" i="1"/>
  <c r="CK40" i="1"/>
  <c r="AA40" i="1"/>
  <c r="BA40" i="1" s="1"/>
  <c r="CU39" i="1"/>
  <c r="CT39" i="1"/>
  <c r="CR39" i="1"/>
  <c r="CQ39" i="1"/>
  <c r="CK39" i="1"/>
  <c r="AA39" i="1"/>
  <c r="BA39" i="1" s="1"/>
  <c r="CU38" i="1"/>
  <c r="CT38" i="1"/>
  <c r="CR38" i="1"/>
  <c r="CQ38" i="1"/>
  <c r="CK38" i="1"/>
  <c r="AA38" i="1"/>
  <c r="BA38" i="1" s="1"/>
  <c r="CO38" i="1" s="1"/>
  <c r="CU37" i="1"/>
  <c r="CT37" i="1"/>
  <c r="CR37" i="1"/>
  <c r="CQ37" i="1"/>
  <c r="CK37" i="1"/>
  <c r="AA37" i="1"/>
  <c r="BA37" i="1" s="1"/>
  <c r="BM37" i="1" s="1"/>
  <c r="CU36" i="1"/>
  <c r="CT36" i="1"/>
  <c r="CR36" i="1"/>
  <c r="CQ36" i="1"/>
  <c r="CK36" i="1"/>
  <c r="AB36" i="1"/>
  <c r="AA36" i="1"/>
  <c r="BA36" i="1" s="1"/>
  <c r="CU35" i="1"/>
  <c r="CT35" i="1"/>
  <c r="CR35" i="1"/>
  <c r="CQ35" i="1"/>
  <c r="CK35" i="1"/>
  <c r="AA35" i="1"/>
  <c r="BA35" i="1" s="1"/>
  <c r="BM35" i="1" s="1"/>
  <c r="CU34" i="1"/>
  <c r="CT34" i="1"/>
  <c r="CR34" i="1"/>
  <c r="CQ34" i="1"/>
  <c r="CK34" i="1"/>
  <c r="AA34" i="1"/>
  <c r="BA34" i="1" s="1"/>
  <c r="CO34" i="1" s="1"/>
  <c r="CU33" i="1"/>
  <c r="CT33" i="1"/>
  <c r="CR33" i="1"/>
  <c r="CQ33" i="1"/>
  <c r="CK33" i="1"/>
  <c r="AA33" i="1"/>
  <c r="BA33" i="1" s="1"/>
  <c r="CO33" i="1" s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B32" i="1"/>
  <c r="AZ32" i="1"/>
  <c r="AZ31" i="1" s="1"/>
  <c r="AY32" i="1"/>
  <c r="AX32" i="1"/>
  <c r="AX31" i="1" s="1"/>
  <c r="AW32" i="1"/>
  <c r="AV32" i="1"/>
  <c r="AU32" i="1"/>
  <c r="AU31" i="1" s="1"/>
  <c r="AT32" i="1"/>
  <c r="AS32" i="1"/>
  <c r="AR32" i="1"/>
  <c r="AR31" i="1" s="1"/>
  <c r="AQ32" i="1"/>
  <c r="AQ31" i="1" s="1"/>
  <c r="AP32" i="1"/>
  <c r="AP31" i="1" s="1"/>
  <c r="AO32" i="1"/>
  <c r="AN32" i="1"/>
  <c r="AM32" i="1"/>
  <c r="AM31" i="1" s="1"/>
  <c r="AL32" i="1"/>
  <c r="AL31" i="1" s="1"/>
  <c r="AK32" i="1"/>
  <c r="AK31" i="1" s="1"/>
  <c r="AJ32" i="1"/>
  <c r="AJ31" i="1" s="1"/>
  <c r="AI32" i="1"/>
  <c r="AI31" i="1" s="1"/>
  <c r="AH32" i="1"/>
  <c r="AG32" i="1"/>
  <c r="AF32" i="1"/>
  <c r="AE32" i="1"/>
  <c r="AE31" i="1" s="1"/>
  <c r="AD32" i="1"/>
  <c r="AD31" i="1" s="1"/>
  <c r="AC32" i="1"/>
  <c r="AC31" i="1" s="1"/>
  <c r="V32" i="1"/>
  <c r="V31" i="1" s="1"/>
  <c r="U32" i="1"/>
  <c r="U31" i="1" s="1"/>
  <c r="T32" i="1"/>
  <c r="T31" i="1" s="1"/>
  <c r="S32" i="1"/>
  <c r="R32" i="1"/>
  <c r="Q32" i="1"/>
  <c r="P32" i="1"/>
  <c r="P31" i="1" s="1"/>
  <c r="P30" i="1" s="1"/>
  <c r="O32" i="1"/>
  <c r="O31" i="1" s="1"/>
  <c r="O30" i="1" s="1"/>
  <c r="N32" i="1"/>
  <c r="N31" i="1" s="1"/>
  <c r="N30" i="1" s="1"/>
  <c r="M32" i="1"/>
  <c r="M31" i="1" s="1"/>
  <c r="L32" i="1"/>
  <c r="K32" i="1"/>
  <c r="J32" i="1"/>
  <c r="I32" i="1"/>
  <c r="I31" i="1" s="1"/>
  <c r="I30" i="1" s="1"/>
  <c r="H32" i="1"/>
  <c r="H31" i="1" s="1"/>
  <c r="H30" i="1" s="1"/>
  <c r="G32" i="1"/>
  <c r="G31" i="1" s="1"/>
  <c r="F32" i="1"/>
  <c r="AY31" i="1"/>
  <c r="AW31" i="1"/>
  <c r="AV31" i="1"/>
  <c r="AN31" i="1"/>
  <c r="AH31" i="1"/>
  <c r="AG31" i="1"/>
  <c r="Z31" i="1"/>
  <c r="Y31" i="1"/>
  <c r="X31" i="1"/>
  <c r="W31" i="1"/>
  <c r="S31" i="1"/>
  <c r="R31" i="1"/>
  <c r="L31" i="1"/>
  <c r="L30" i="1" s="1"/>
  <c r="K31" i="1"/>
  <c r="K30" i="1" s="1"/>
  <c r="J31" i="1"/>
  <c r="J30" i="1" s="1"/>
  <c r="CU28" i="1"/>
  <c r="CT28" i="1"/>
  <c r="CV28" i="1" s="1"/>
  <c r="CR28" i="1"/>
  <c r="CQ28" i="1"/>
  <c r="CS28" i="1" s="1"/>
  <c r="CO28" i="1"/>
  <c r="CK28" i="1"/>
  <c r="CP28" i="1" s="1"/>
  <c r="AB28" i="1"/>
  <c r="AA28" i="1"/>
  <c r="CU27" i="1"/>
  <c r="CV27" i="1" s="1"/>
  <c r="CT27" i="1"/>
  <c r="CR27" i="1"/>
  <c r="CO27" i="1"/>
  <c r="BZ27" i="1"/>
  <c r="AB27" i="1"/>
  <c r="AB26" i="1" s="1"/>
  <c r="AB25" i="1" s="1"/>
  <c r="AA27" i="1"/>
  <c r="CU26" i="1"/>
  <c r="CV26" i="1" s="1"/>
  <c r="CT26" i="1"/>
  <c r="CO26" i="1"/>
  <c r="CD26" i="1"/>
  <c r="CD25" i="1" s="1"/>
  <c r="CC26" i="1"/>
  <c r="CB26" i="1"/>
  <c r="CA26" i="1"/>
  <c r="AR26" i="1"/>
  <c r="AR25" i="1" s="1"/>
  <c r="AM26" i="1"/>
  <c r="AL26" i="1"/>
  <c r="AL25" i="1" s="1"/>
  <c r="AK26" i="1"/>
  <c r="AJ26" i="1"/>
  <c r="AI26" i="1"/>
  <c r="AH26" i="1"/>
  <c r="AH25" i="1" s="1"/>
  <c r="AG26" i="1"/>
  <c r="AG25" i="1" s="1"/>
  <c r="AF26" i="1"/>
  <c r="AF25" i="1" s="1"/>
  <c r="AE26" i="1"/>
  <c r="AD26" i="1"/>
  <c r="AD25" i="1" s="1"/>
  <c r="AC26" i="1"/>
  <c r="AA26" i="1"/>
  <c r="R26" i="1"/>
  <c r="R25" i="1" s="1"/>
  <c r="Q26" i="1"/>
  <c r="Q25" i="1" s="1"/>
  <c r="P26" i="1"/>
  <c r="P25" i="1" s="1"/>
  <c r="O26" i="1"/>
  <c r="N26" i="1"/>
  <c r="N25" i="1" s="1"/>
  <c r="M26" i="1"/>
  <c r="L26" i="1"/>
  <c r="L25" i="1" s="1"/>
  <c r="K26" i="1"/>
  <c r="J26" i="1"/>
  <c r="J25" i="1" s="1"/>
  <c r="I26" i="1"/>
  <c r="I25" i="1" s="1"/>
  <c r="H26" i="1"/>
  <c r="H25" i="1" s="1"/>
  <c r="G26" i="1"/>
  <c r="F26" i="1"/>
  <c r="F25" i="1" s="1"/>
  <c r="CU25" i="1"/>
  <c r="CT25" i="1"/>
  <c r="CV25" i="1" s="1"/>
  <c r="CO25" i="1"/>
  <c r="CC25" i="1"/>
  <c r="CB25" i="1"/>
  <c r="CA25" i="1"/>
  <c r="AX25" i="1"/>
  <c r="AM25" i="1"/>
  <c r="AK25" i="1"/>
  <c r="AJ25" i="1"/>
  <c r="AI25" i="1"/>
  <c r="AE25" i="1"/>
  <c r="AC25" i="1"/>
  <c r="AA25" i="1"/>
  <c r="O25" i="1"/>
  <c r="M25" i="1"/>
  <c r="K25" i="1"/>
  <c r="G25" i="1"/>
  <c r="CU24" i="1"/>
  <c r="CT24" i="1"/>
  <c r="CV24" i="1" s="1"/>
  <c r="CR24" i="1"/>
  <c r="CQ24" i="1"/>
  <c r="CS24" i="1" s="1"/>
  <c r="CO24" i="1"/>
  <c r="CK24" i="1"/>
  <c r="CP24" i="1" s="1"/>
  <c r="AB24" i="1"/>
  <c r="AA24" i="1"/>
  <c r="AA23" i="1" s="1"/>
  <c r="CU23" i="1"/>
  <c r="CV23" i="1" s="1"/>
  <c r="CT23" i="1"/>
  <c r="CO23" i="1"/>
  <c r="CK23" i="1"/>
  <c r="CP23" i="1" s="1"/>
  <c r="CD23" i="1"/>
  <c r="CC23" i="1"/>
  <c r="CB23" i="1"/>
  <c r="CR23" i="1" s="1"/>
  <c r="CA23" i="1"/>
  <c r="CQ23" i="1" s="1"/>
  <c r="AR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CU22" i="1"/>
  <c r="CT22" i="1"/>
  <c r="CR22" i="1"/>
  <c r="CQ22" i="1"/>
  <c r="CS22" i="1" s="1"/>
  <c r="CP22" i="1"/>
  <c r="CO22" i="1"/>
  <c r="CK22" i="1"/>
  <c r="AB22" i="1"/>
  <c r="AA22" i="1"/>
  <c r="M22" i="1"/>
  <c r="CU21" i="1"/>
  <c r="CT21" i="1"/>
  <c r="CV21" i="1" s="1"/>
  <c r="CR21" i="1"/>
  <c r="CQ21" i="1"/>
  <c r="CS21" i="1" s="1"/>
  <c r="CY21" i="1" s="1"/>
  <c r="CO21" i="1"/>
  <c r="CK21" i="1"/>
  <c r="AB21" i="1"/>
  <c r="AA21" i="1"/>
  <c r="CU20" i="1"/>
  <c r="CT20" i="1"/>
  <c r="CV20" i="1" s="1"/>
  <c r="CR20" i="1"/>
  <c r="CQ20" i="1"/>
  <c r="CS20" i="1" s="1"/>
  <c r="CY20" i="1" s="1"/>
  <c r="CO20" i="1"/>
  <c r="CK20" i="1"/>
  <c r="CP20" i="1" s="1"/>
  <c r="AA20" i="1"/>
  <c r="AB20" i="1" s="1"/>
  <c r="CU19" i="1"/>
  <c r="CT19" i="1"/>
  <c r="CD19" i="1"/>
  <c r="CC19" i="1"/>
  <c r="CB19" i="1"/>
  <c r="CA19" i="1"/>
  <c r="BZ19" i="1"/>
  <c r="BY19" i="1"/>
  <c r="BB19" i="1"/>
  <c r="BA19" i="1"/>
  <c r="CO19" i="1" s="1"/>
  <c r="AT19" i="1"/>
  <c r="AR19" i="1"/>
  <c r="AM19" i="1"/>
  <c r="AL19" i="1"/>
  <c r="AK19" i="1"/>
  <c r="AJ19" i="1"/>
  <c r="AI19" i="1"/>
  <c r="AH19" i="1"/>
  <c r="AG19" i="1"/>
  <c r="AF19" i="1"/>
  <c r="AE19" i="1"/>
  <c r="AD19" i="1"/>
  <c r="AC19" i="1"/>
  <c r="AA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CU18" i="1"/>
  <c r="CT18" i="1"/>
  <c r="CV18" i="1" s="1"/>
  <c r="CR18" i="1"/>
  <c r="CQ18" i="1"/>
  <c r="CO18" i="1"/>
  <c r="CK18" i="1"/>
  <c r="CP18" i="1" s="1"/>
  <c r="AA18" i="1"/>
  <c r="AB18" i="1" s="1"/>
  <c r="CU17" i="1"/>
  <c r="CT17" i="1"/>
  <c r="CV17" i="1" s="1"/>
  <c r="CR17" i="1"/>
  <c r="CS17" i="1" s="1"/>
  <c r="CY17" i="1" s="1"/>
  <c r="CQ17" i="1"/>
  <c r="CO17" i="1"/>
  <c r="CK17" i="1"/>
  <c r="CP17" i="1" s="1"/>
  <c r="AB17" i="1"/>
  <c r="AA17" i="1"/>
  <c r="CU16" i="1"/>
  <c r="CT16" i="1"/>
  <c r="CR16" i="1"/>
  <c r="CO16" i="1"/>
  <c r="CD16" i="1"/>
  <c r="CB16" i="1"/>
  <c r="CA16" i="1"/>
  <c r="CA15" i="1" s="1"/>
  <c r="CA14" i="1" s="1"/>
  <c r="CA12" i="1" s="1"/>
  <c r="BZ16" i="1"/>
  <c r="CQ16" i="1" s="1"/>
  <c r="AA16" i="1"/>
  <c r="AB16" i="1" s="1"/>
  <c r="M16" i="1"/>
  <c r="CU15" i="1"/>
  <c r="CT15" i="1"/>
  <c r="CD15" i="1"/>
  <c r="CC15" i="1"/>
  <c r="CB15" i="1"/>
  <c r="CB14" i="1" s="1"/>
  <c r="CB12" i="1" s="1"/>
  <c r="BY15" i="1"/>
  <c r="BB15" i="1"/>
  <c r="BB14" i="1" s="1"/>
  <c r="BA15" i="1"/>
  <c r="AT15" i="1"/>
  <c r="AM15" i="1"/>
  <c r="AM14" i="1" s="1"/>
  <c r="AL15" i="1"/>
  <c r="AK15" i="1"/>
  <c r="AK14" i="1" s="1"/>
  <c r="AK12" i="1" s="1"/>
  <c r="AJ15" i="1"/>
  <c r="AI15" i="1"/>
  <c r="AH15" i="1"/>
  <c r="AH14" i="1" s="1"/>
  <c r="AH12" i="1" s="1"/>
  <c r="AG15" i="1"/>
  <c r="AF15" i="1"/>
  <c r="AF14" i="1" s="1"/>
  <c r="AF12" i="1" s="1"/>
  <c r="AE15" i="1"/>
  <c r="AE14" i="1" s="1"/>
  <c r="AE12" i="1" s="1"/>
  <c r="AD15" i="1"/>
  <c r="AC15" i="1"/>
  <c r="AC14" i="1" s="1"/>
  <c r="T15" i="1"/>
  <c r="S15" i="1"/>
  <c r="R15" i="1"/>
  <c r="R14" i="1" s="1"/>
  <c r="Q15" i="1"/>
  <c r="Q14" i="1" s="1"/>
  <c r="Q12" i="1" s="1"/>
  <c r="P15" i="1"/>
  <c r="O15" i="1"/>
  <c r="O14" i="1" s="1"/>
  <c r="O12" i="1" s="1"/>
  <c r="N15" i="1"/>
  <c r="M15" i="1"/>
  <c r="M14" i="1" s="1"/>
  <c r="L15" i="1"/>
  <c r="L14" i="1" s="1"/>
  <c r="L12" i="1" s="1"/>
  <c r="K15" i="1"/>
  <c r="J15" i="1"/>
  <c r="J14" i="1" s="1"/>
  <c r="I15" i="1"/>
  <c r="I14" i="1" s="1"/>
  <c r="I12" i="1" s="1"/>
  <c r="H15" i="1"/>
  <c r="G15" i="1"/>
  <c r="G14" i="1" s="1"/>
  <c r="G12" i="1" s="1"/>
  <c r="F15" i="1"/>
  <c r="CU14" i="1"/>
  <c r="CT14" i="1"/>
  <c r="CV14" i="1" s="1"/>
  <c r="CD14" i="1"/>
  <c r="CC14" i="1"/>
  <c r="CC12" i="1" s="1"/>
  <c r="BY14" i="1"/>
  <c r="BA14" i="1"/>
  <c r="AT14" i="1"/>
  <c r="AT12" i="1" s="1"/>
  <c r="AR14" i="1"/>
  <c r="AR12" i="1" s="1"/>
  <c r="AL14" i="1"/>
  <c r="AJ14" i="1"/>
  <c r="AI14" i="1"/>
  <c r="AG14" i="1"/>
  <c r="AG12" i="1" s="1"/>
  <c r="AD14" i="1"/>
  <c r="T14" i="1"/>
  <c r="T12" i="1" s="1"/>
  <c r="S14" i="1"/>
  <c r="P14" i="1"/>
  <c r="P12" i="1" s="1"/>
  <c r="N14" i="1"/>
  <c r="K14" i="1"/>
  <c r="H14" i="1"/>
  <c r="H12" i="1" s="1"/>
  <c r="F14" i="1"/>
  <c r="CU13" i="1"/>
  <c r="CT13" i="1"/>
  <c r="CV13" i="1" s="1"/>
  <c r="CR13" i="1"/>
  <c r="CQ13" i="1"/>
  <c r="CS13" i="1" s="1"/>
  <c r="CY13" i="1" s="1"/>
  <c r="CP13" i="1"/>
  <c r="CO13" i="1"/>
  <c r="CJ12" i="1"/>
  <c r="CI12" i="1"/>
  <c r="CH12" i="1"/>
  <c r="CG12" i="1"/>
  <c r="CF12" i="1"/>
  <c r="CE12" i="1"/>
  <c r="CT12" i="1" s="1"/>
  <c r="G2" i="1"/>
  <c r="CS62" i="1" l="1"/>
  <c r="J146" i="1"/>
  <c r="R146" i="1"/>
  <c r="AJ146" i="1"/>
  <c r="CP154" i="1"/>
  <c r="CD31" i="1"/>
  <c r="CV52" i="1"/>
  <c r="AB82" i="1"/>
  <c r="CB146" i="1"/>
  <c r="CJ146" i="1"/>
  <c r="F82" i="1"/>
  <c r="AS31" i="1"/>
  <c r="CF31" i="1"/>
  <c r="CV79" i="1"/>
  <c r="CV90" i="1"/>
  <c r="CS104" i="1"/>
  <c r="CY104" i="1" s="1"/>
  <c r="CV119" i="1"/>
  <c r="AE146" i="1"/>
  <c r="AD30" i="1"/>
  <c r="AL30" i="1"/>
  <c r="CS68" i="1"/>
  <c r="CS41" i="1"/>
  <c r="CY41" i="1" s="1"/>
  <c r="CY76" i="1"/>
  <c r="CS79" i="1"/>
  <c r="CY79" i="1" s="1"/>
  <c r="CS137" i="1"/>
  <c r="CV152" i="1"/>
  <c r="AF59" i="1"/>
  <c r="AA82" i="1"/>
  <c r="AR88" i="1"/>
  <c r="CS90" i="1"/>
  <c r="CW90" i="1" s="1"/>
  <c r="AY88" i="1"/>
  <c r="AY175" i="1" s="1"/>
  <c r="CK117" i="1"/>
  <c r="CL117" i="1" s="1"/>
  <c r="CK143" i="1"/>
  <c r="AA43" i="1"/>
  <c r="BA43" i="1" s="1"/>
  <c r="CO43" i="1" s="1"/>
  <c r="CS136" i="1"/>
  <c r="CY136" i="1" s="1"/>
  <c r="CB59" i="1"/>
  <c r="CJ59" i="1"/>
  <c r="CT73" i="1"/>
  <c r="AD88" i="1"/>
  <c r="CL92" i="1"/>
  <c r="CV39" i="1"/>
  <c r="CV69" i="1"/>
  <c r="CV71" i="1"/>
  <c r="CS74" i="1"/>
  <c r="CY74" i="1" s="1"/>
  <c r="CV78" i="1"/>
  <c r="CV118" i="1"/>
  <c r="CS122" i="1"/>
  <c r="CK133" i="1"/>
  <c r="CL133" i="1" s="1"/>
  <c r="CS135" i="1"/>
  <c r="CV136" i="1"/>
  <c r="F147" i="1"/>
  <c r="AA147" i="1" s="1"/>
  <c r="BA147" i="1" s="1"/>
  <c r="CS154" i="1"/>
  <c r="CY81" i="1"/>
  <c r="CV104" i="1"/>
  <c r="CS37" i="1"/>
  <c r="CV38" i="1"/>
  <c r="CV44" i="1"/>
  <c r="CS50" i="1"/>
  <c r="CU54" i="1"/>
  <c r="AA70" i="1"/>
  <c r="CS107" i="1"/>
  <c r="CY107" i="1" s="1"/>
  <c r="CV108" i="1"/>
  <c r="CS121" i="1"/>
  <c r="CS151" i="1"/>
  <c r="CY151" i="1" s="1"/>
  <c r="AS30" i="1"/>
  <c r="CA31" i="1"/>
  <c r="CU43" i="1"/>
  <c r="CQ49" i="1"/>
  <c r="CV53" i="1"/>
  <c r="AB54" i="1"/>
  <c r="AP59" i="1"/>
  <c r="CV63" i="1"/>
  <c r="CO80" i="1"/>
  <c r="CU89" i="1"/>
  <c r="CS118" i="1"/>
  <c r="BM128" i="1"/>
  <c r="CS129" i="1"/>
  <c r="CY129" i="1" s="1"/>
  <c r="CV134" i="1"/>
  <c r="M146" i="1"/>
  <c r="M29" i="1" s="1"/>
  <c r="AM146" i="1"/>
  <c r="CV151" i="1"/>
  <c r="CQ156" i="1"/>
  <c r="AA166" i="1"/>
  <c r="BA166" i="1" s="1"/>
  <c r="CO166" i="1" s="1"/>
  <c r="CV169" i="1"/>
  <c r="Q31" i="1"/>
  <c r="CS40" i="1"/>
  <c r="CS45" i="1"/>
  <c r="AR59" i="1"/>
  <c r="CS65" i="1"/>
  <c r="CQ70" i="1"/>
  <c r="CU70" i="1"/>
  <c r="CV86" i="1"/>
  <c r="CV93" i="1"/>
  <c r="CS102" i="1"/>
  <c r="CS108" i="1"/>
  <c r="CS128" i="1"/>
  <c r="CY128" i="1" s="1"/>
  <c r="CV129" i="1"/>
  <c r="CS132" i="1"/>
  <c r="CU170" i="1"/>
  <c r="CP38" i="1"/>
  <c r="CS47" i="1"/>
  <c r="CY47" i="1" s="1"/>
  <c r="CP53" i="1"/>
  <c r="AP88" i="1"/>
  <c r="AP175" i="1" s="1"/>
  <c r="AX175" i="1"/>
  <c r="CR94" i="1"/>
  <c r="CP96" i="1"/>
  <c r="CV113" i="1"/>
  <c r="CR138" i="1"/>
  <c r="CL152" i="1"/>
  <c r="CS166" i="1"/>
  <c r="CS34" i="1"/>
  <c r="CV35" i="1"/>
  <c r="CT43" i="1"/>
  <c r="CV66" i="1"/>
  <c r="CS72" i="1"/>
  <c r="CV75" i="1"/>
  <c r="CV80" i="1"/>
  <c r="CS101" i="1"/>
  <c r="CY101" i="1" s="1"/>
  <c r="CV102" i="1"/>
  <c r="CV128" i="1"/>
  <c r="AB133" i="1"/>
  <c r="CS145" i="1"/>
  <c r="Q146" i="1"/>
  <c r="Q29" i="1" s="1"/>
  <c r="CS150" i="1"/>
  <c r="CO151" i="1"/>
  <c r="CP151" i="1" s="1"/>
  <c r="CV155" i="1"/>
  <c r="CS164" i="1"/>
  <c r="CT89" i="1"/>
  <c r="CV89" i="1" s="1"/>
  <c r="CY135" i="1"/>
  <c r="AJ30" i="1"/>
  <c r="CV34" i="1"/>
  <c r="CS42" i="1"/>
  <c r="CY42" i="1" s="1"/>
  <c r="CQ54" i="1"/>
  <c r="CV55" i="1"/>
  <c r="CQ60" i="1"/>
  <c r="CS63" i="1"/>
  <c r="CW63" i="1" s="1"/>
  <c r="CS69" i="1"/>
  <c r="CW69" i="1" s="1"/>
  <c r="CT70" i="1"/>
  <c r="CV70" i="1" s="1"/>
  <c r="CR82" i="1"/>
  <c r="CF88" i="1"/>
  <c r="CS100" i="1"/>
  <c r="CY100" i="1" s="1"/>
  <c r="CV101" i="1"/>
  <c r="AA103" i="1"/>
  <c r="CS125" i="1"/>
  <c r="CW125" i="1" s="1"/>
  <c r="AT88" i="1"/>
  <c r="CR127" i="1"/>
  <c r="CS134" i="1"/>
  <c r="CS161" i="1"/>
  <c r="BM78" i="1"/>
  <c r="CO78" i="1"/>
  <c r="CP78" i="1" s="1"/>
  <c r="CO121" i="1"/>
  <c r="BM121" i="1"/>
  <c r="CV36" i="1"/>
  <c r="CV40" i="1"/>
  <c r="CV41" i="1"/>
  <c r="AA46" i="1"/>
  <c r="BA46" i="1" s="1"/>
  <c r="CP51" i="1"/>
  <c r="CS80" i="1"/>
  <c r="CY80" i="1" s="1"/>
  <c r="CU83" i="1"/>
  <c r="CS91" i="1"/>
  <c r="CY91" i="1" s="1"/>
  <c r="CV97" i="1"/>
  <c r="CU103" i="1"/>
  <c r="CV112" i="1"/>
  <c r="CS116" i="1"/>
  <c r="CY116" i="1" s="1"/>
  <c r="CV125" i="1"/>
  <c r="CS141" i="1"/>
  <c r="CY141" i="1" s="1"/>
  <c r="CV165" i="1"/>
  <c r="CQ168" i="1"/>
  <c r="CU168" i="1"/>
  <c r="CV172" i="1"/>
  <c r="CS55" i="1"/>
  <c r="CV57" i="1"/>
  <c r="AG30" i="1"/>
  <c r="AG88" i="1"/>
  <c r="AG176" i="1" s="1"/>
  <c r="AO88" i="1"/>
  <c r="AO175" i="1" s="1"/>
  <c r="AZ88" i="1"/>
  <c r="AZ175" i="1" s="1"/>
  <c r="BM44" i="1"/>
  <c r="AF31" i="1"/>
  <c r="CU49" i="1"/>
  <c r="CS52" i="1"/>
  <c r="CV56" i="1"/>
  <c r="CU67" i="1"/>
  <c r="CV72" i="1"/>
  <c r="CR73" i="1"/>
  <c r="CU77" i="1"/>
  <c r="CV81" i="1"/>
  <c r="CW81" i="1" s="1"/>
  <c r="CS105" i="1"/>
  <c r="CY105" i="1" s="1"/>
  <c r="BM114" i="1"/>
  <c r="CT127" i="1"/>
  <c r="CQ133" i="1"/>
  <c r="I146" i="1"/>
  <c r="I29" i="1" s="1"/>
  <c r="AI146" i="1"/>
  <c r="AI175" i="1" s="1"/>
  <c r="CA146" i="1"/>
  <c r="CV167" i="1"/>
  <c r="CS174" i="1"/>
  <c r="CY174" i="1" s="1"/>
  <c r="BM34" i="1"/>
  <c r="CS85" i="1"/>
  <c r="CV87" i="1"/>
  <c r="CV91" i="1"/>
  <c r="CR92" i="1"/>
  <c r="CU133" i="1"/>
  <c r="AA148" i="1"/>
  <c r="BA148" i="1" s="1"/>
  <c r="CO148" i="1" s="1"/>
  <c r="CS155" i="1"/>
  <c r="CY155" i="1" s="1"/>
  <c r="F162" i="1"/>
  <c r="CV50" i="1"/>
  <c r="CW50" i="1" s="1"/>
  <c r="CX50" i="1" s="1"/>
  <c r="CV105" i="1"/>
  <c r="CS119" i="1"/>
  <c r="CY119" i="1" s="1"/>
  <c r="N146" i="1"/>
  <c r="N29" i="1" s="1"/>
  <c r="N112" i="1" s="1"/>
  <c r="AA112" i="1" s="1"/>
  <c r="BA112" i="1" s="1"/>
  <c r="AF146" i="1"/>
  <c r="AR146" i="1"/>
  <c r="K146" i="1"/>
  <c r="AC146" i="1"/>
  <c r="AK146" i="1"/>
  <c r="F31" i="1"/>
  <c r="CT32" i="1"/>
  <c r="CS35" i="1"/>
  <c r="CS58" i="1"/>
  <c r="CT83" i="1"/>
  <c r="CI88" i="1"/>
  <c r="CT117" i="1"/>
  <c r="CP130" i="1"/>
  <c r="CR133" i="1"/>
  <c r="CT138" i="1"/>
  <c r="CS144" i="1"/>
  <c r="CY144" i="1" s="1"/>
  <c r="AA168" i="1"/>
  <c r="BA168" i="1" s="1"/>
  <c r="BM168" i="1" s="1"/>
  <c r="AK30" i="1"/>
  <c r="CV37" i="1"/>
  <c r="CR54" i="1"/>
  <c r="CR60" i="1"/>
  <c r="CT67" i="1"/>
  <c r="CR70" i="1"/>
  <c r="CS84" i="1"/>
  <c r="CY84" i="1" s="1"/>
  <c r="CR89" i="1"/>
  <c r="CS99" i="1"/>
  <c r="CY99" i="1" s="1"/>
  <c r="AI88" i="1"/>
  <c r="AQ88" i="1"/>
  <c r="AQ175" i="1" s="1"/>
  <c r="CS112" i="1"/>
  <c r="CV114" i="1"/>
  <c r="CR120" i="1"/>
  <c r="BM130" i="1"/>
  <c r="CV132" i="1"/>
  <c r="CW132" i="1" s="1"/>
  <c r="BM137" i="1"/>
  <c r="CV153" i="1"/>
  <c r="CV159" i="1"/>
  <c r="CV173" i="1"/>
  <c r="BM87" i="1"/>
  <c r="CO87" i="1"/>
  <c r="CO135" i="1"/>
  <c r="CP135" i="1" s="1"/>
  <c r="BM135" i="1"/>
  <c r="CO64" i="1"/>
  <c r="CP64" i="1" s="1"/>
  <c r="BM64" i="1"/>
  <c r="BM36" i="1"/>
  <c r="CO36" i="1"/>
  <c r="CO126" i="1"/>
  <c r="BM126" i="1"/>
  <c r="BM48" i="1"/>
  <c r="CO48" i="1"/>
  <c r="CP48" i="1" s="1"/>
  <c r="BM109" i="1"/>
  <c r="CO109" i="1"/>
  <c r="CO66" i="1"/>
  <c r="CP66" i="1" s="1"/>
  <c r="BM66" i="1"/>
  <c r="CO39" i="1"/>
  <c r="CP39" i="1" s="1"/>
  <c r="BM39" i="1"/>
  <c r="BM61" i="1"/>
  <c r="CO61" i="1"/>
  <c r="CO91" i="1"/>
  <c r="BM91" i="1"/>
  <c r="CS57" i="1"/>
  <c r="CU46" i="1"/>
  <c r="CS56" i="1"/>
  <c r="CY56" i="1" s="1"/>
  <c r="CS33" i="1"/>
  <c r="CY33" i="1" s="1"/>
  <c r="CO35" i="1"/>
  <c r="CV42" i="1"/>
  <c r="CO45" i="1"/>
  <c r="CP45" i="1" s="1"/>
  <c r="CR46" i="1"/>
  <c r="CV47" i="1"/>
  <c r="CW47" i="1" s="1"/>
  <c r="CX47" i="1" s="1"/>
  <c r="CS51" i="1"/>
  <c r="CY51" i="1" s="1"/>
  <c r="CV58" i="1"/>
  <c r="CV61" i="1"/>
  <c r="CK60" i="1"/>
  <c r="CO68" i="1"/>
  <c r="CE82" i="1"/>
  <c r="CT82" i="1" s="1"/>
  <c r="BM83" i="1"/>
  <c r="CO106" i="1"/>
  <c r="CP106" i="1" s="1"/>
  <c r="CS110" i="1"/>
  <c r="CY110" i="1" s="1"/>
  <c r="CQ111" i="1"/>
  <c r="CY118" i="1"/>
  <c r="CU120" i="1"/>
  <c r="CV123" i="1"/>
  <c r="BM134" i="1"/>
  <c r="CV137" i="1"/>
  <c r="CW137" i="1" s="1"/>
  <c r="CX137" i="1" s="1"/>
  <c r="P29" i="1"/>
  <c r="BM154" i="1"/>
  <c r="CS167" i="1"/>
  <c r="CY167" i="1" s="1"/>
  <c r="AB168" i="1"/>
  <c r="CS171" i="1"/>
  <c r="CQ46" i="1"/>
  <c r="AY176" i="1"/>
  <c r="BZ31" i="1"/>
  <c r="BZ30" i="1" s="1"/>
  <c r="CQ67" i="1"/>
  <c r="CY68" i="1"/>
  <c r="CO81" i="1"/>
  <c r="CX81" i="1" s="1"/>
  <c r="CK83" i="1"/>
  <c r="CO86" i="1"/>
  <c r="CP86" i="1" s="1"/>
  <c r="CD88" i="1"/>
  <c r="CV99" i="1"/>
  <c r="CV100" i="1"/>
  <c r="BB88" i="1"/>
  <c r="CS109" i="1"/>
  <c r="CY109" i="1" s="1"/>
  <c r="BA127" i="1"/>
  <c r="BM127" i="1" s="1"/>
  <c r="CS142" i="1"/>
  <c r="CW142" i="1" s="1"/>
  <c r="CR147" i="1"/>
  <c r="CU148" i="1"/>
  <c r="CV150" i="1"/>
  <c r="CW150" i="1" s="1"/>
  <c r="CS152" i="1"/>
  <c r="CY152" i="1" s="1"/>
  <c r="CS153" i="1"/>
  <c r="CY153" i="1" s="1"/>
  <c r="CS159" i="1"/>
  <c r="CV161" i="1"/>
  <c r="CS163" i="1"/>
  <c r="CY163" i="1" s="1"/>
  <c r="CV164" i="1"/>
  <c r="CT168" i="1"/>
  <c r="CS169" i="1"/>
  <c r="CY169" i="1" s="1"/>
  <c r="CV33" i="1"/>
  <c r="CO37" i="1"/>
  <c r="CR43" i="1"/>
  <c r="CJ31" i="1"/>
  <c r="CJ30" i="1" s="1"/>
  <c r="BM47" i="1"/>
  <c r="CY72" i="1"/>
  <c r="BM73" i="1"/>
  <c r="AQ59" i="1"/>
  <c r="AQ30" i="1" s="1"/>
  <c r="AH88" i="1"/>
  <c r="AH176" i="1" s="1"/>
  <c r="AK88" i="1"/>
  <c r="AK176" i="1" s="1"/>
  <c r="AS88" i="1"/>
  <c r="AS175" i="1" s="1"/>
  <c r="CK103" i="1"/>
  <c r="CL102" i="1" s="1"/>
  <c r="AW88" i="1"/>
  <c r="AW175" i="1" s="1"/>
  <c r="CJ88" i="1"/>
  <c r="AL88" i="1"/>
  <c r="AL175" i="1" s="1"/>
  <c r="CI146" i="1"/>
  <c r="CL154" i="1"/>
  <c r="CV166" i="1"/>
  <c r="R29" i="1"/>
  <c r="S2" i="1" s="1"/>
  <c r="S3" i="1" s="1"/>
  <c r="AO176" i="1"/>
  <c r="CR32" i="1"/>
  <c r="CS36" i="1"/>
  <c r="CY36" i="1" s="1"/>
  <c r="CV45" i="1"/>
  <c r="CW45" i="1" s="1"/>
  <c r="AB49" i="1"/>
  <c r="CC59" i="1"/>
  <c r="AA67" i="1"/>
  <c r="BA67" i="1" s="1"/>
  <c r="BM67" i="1" s="1"/>
  <c r="CV85" i="1"/>
  <c r="CW85" i="1" s="1"/>
  <c r="CS86" i="1"/>
  <c r="CY86" i="1" s="1"/>
  <c r="CU92" i="1"/>
  <c r="CR111" i="1"/>
  <c r="CU111" i="1"/>
  <c r="BM113" i="1"/>
  <c r="CP114" i="1"/>
  <c r="CV121" i="1"/>
  <c r="CW121" i="1" s="1"/>
  <c r="CX121" i="1" s="1"/>
  <c r="CQ138" i="1"/>
  <c r="CS138" i="1" s="1"/>
  <c r="CS140" i="1"/>
  <c r="CW140" i="1" s="1"/>
  <c r="G146" i="1"/>
  <c r="G29" i="1" s="1"/>
  <c r="O146" i="1"/>
  <c r="O29" i="1" s="1"/>
  <c r="AG146" i="1"/>
  <c r="CQ162" i="1"/>
  <c r="CS173" i="1"/>
  <c r="CY173" i="1" s="1"/>
  <c r="BB31" i="1"/>
  <c r="CS53" i="1"/>
  <c r="CY53" i="1" s="1"/>
  <c r="AT31" i="1"/>
  <c r="CK54" i="1"/>
  <c r="BB59" i="1"/>
  <c r="CF59" i="1"/>
  <c r="CF30" i="1" s="1"/>
  <c r="CS64" i="1"/>
  <c r="CY64" i="1" s="1"/>
  <c r="CD59" i="1"/>
  <c r="CS71" i="1"/>
  <c r="CY71" i="1" s="1"/>
  <c r="CU73" i="1"/>
  <c r="CS75" i="1"/>
  <c r="CY75" i="1" s="1"/>
  <c r="CV84" i="1"/>
  <c r="Y88" i="1"/>
  <c r="AJ88" i="1"/>
  <c r="AJ176" i="1" s="1"/>
  <c r="CQ94" i="1"/>
  <c r="CS94" i="1" s="1"/>
  <c r="CT94" i="1"/>
  <c r="CK94" i="1"/>
  <c r="CL94" i="1" s="1"/>
  <c r="CO98" i="1"/>
  <c r="CP98" i="1" s="1"/>
  <c r="CS115" i="1"/>
  <c r="CR117" i="1"/>
  <c r="CS124" i="1"/>
  <c r="CS126" i="1"/>
  <c r="CQ127" i="1"/>
  <c r="CK127" i="1"/>
  <c r="CL127" i="1" s="1"/>
  <c r="CQ131" i="1"/>
  <c r="CL131" i="1"/>
  <c r="CU138" i="1"/>
  <c r="CV138" i="1" s="1"/>
  <c r="CV141" i="1"/>
  <c r="CC146" i="1"/>
  <c r="CR148" i="1"/>
  <c r="CU156" i="1"/>
  <c r="CS157" i="1"/>
  <c r="CW157" i="1" s="1"/>
  <c r="CT160" i="1"/>
  <c r="CG31" i="1"/>
  <c r="AV30" i="1"/>
  <c r="CY37" i="1"/>
  <c r="CS38" i="1"/>
  <c r="CS48" i="1"/>
  <c r="CY48" i="1" s="1"/>
  <c r="CK49" i="1"/>
  <c r="CP49" i="1" s="1"/>
  <c r="BY59" i="1"/>
  <c r="CG59" i="1"/>
  <c r="CR83" i="1"/>
  <c r="CU94" i="1"/>
  <c r="CR103" i="1"/>
  <c r="BA111" i="1"/>
  <c r="CO111" i="1" s="1"/>
  <c r="CC88" i="1"/>
  <c r="CT120" i="1"/>
  <c r="CY137" i="1"/>
  <c r="CU60" i="1"/>
  <c r="CS61" i="1"/>
  <c r="CY61" i="1" s="1"/>
  <c r="CV62" i="1"/>
  <c r="CV74" i="1"/>
  <c r="CW74" i="1" s="1"/>
  <c r="CV76" i="1"/>
  <c r="CT77" i="1"/>
  <c r="CV77" i="1" s="1"/>
  <c r="CQ89" i="1"/>
  <c r="CK89" i="1"/>
  <c r="CL89" i="1" s="1"/>
  <c r="AF88" i="1"/>
  <c r="AN88" i="1"/>
  <c r="AN175" i="1" s="1"/>
  <c r="AV88" i="1"/>
  <c r="AV175" i="1" s="1"/>
  <c r="CS97" i="1"/>
  <c r="CY97" i="1" s="1"/>
  <c r="CO102" i="1"/>
  <c r="CP102" i="1" s="1"/>
  <c r="CS114" i="1"/>
  <c r="CY114" i="1" s="1"/>
  <c r="CV115" i="1"/>
  <c r="CV124" i="1"/>
  <c r="CW124" i="1" s="1"/>
  <c r="CX124" i="1" s="1"/>
  <c r="CT143" i="1"/>
  <c r="CV154" i="1"/>
  <c r="CW154" i="1" s="1"/>
  <c r="CX154" i="1" s="1"/>
  <c r="CR162" i="1"/>
  <c r="CS165" i="1"/>
  <c r="CW165" i="1" s="1"/>
  <c r="CS172" i="1"/>
  <c r="CO171" i="1"/>
  <c r="CP171" i="1" s="1"/>
  <c r="BB171" i="1"/>
  <c r="BM171" i="1" s="1"/>
  <c r="CV171" i="1"/>
  <c r="CW171" i="1" s="1"/>
  <c r="CX171" i="1" s="1"/>
  <c r="CT170" i="1"/>
  <c r="CV170" i="1" s="1"/>
  <c r="CR170" i="1"/>
  <c r="CS170" i="1" s="1"/>
  <c r="BM165" i="1"/>
  <c r="CO165" i="1"/>
  <c r="BM164" i="1"/>
  <c r="CO164" i="1"/>
  <c r="CP164" i="1" s="1"/>
  <c r="CY164" i="1"/>
  <c r="CW164" i="1"/>
  <c r="K29" i="1"/>
  <c r="CU162" i="1"/>
  <c r="J29" i="1"/>
  <c r="BY27" i="1"/>
  <c r="BY26" i="1" s="1"/>
  <c r="BY25" i="1" s="1"/>
  <c r="BY12" i="1" s="1"/>
  <c r="AJ175" i="1"/>
  <c r="CV163" i="1"/>
  <c r="BM159" i="1"/>
  <c r="CO159" i="1"/>
  <c r="CP159" i="1" s="1"/>
  <c r="CR158" i="1"/>
  <c r="CR160" i="1"/>
  <c r="CT158" i="1"/>
  <c r="AK175" i="1"/>
  <c r="CQ158" i="1"/>
  <c r="CU158" i="1"/>
  <c r="AB160" i="1"/>
  <c r="CQ160" i="1"/>
  <c r="AA158" i="1"/>
  <c r="BA158" i="1" s="1"/>
  <c r="CO157" i="1"/>
  <c r="CP157" i="1" s="1"/>
  <c r="BB157" i="1"/>
  <c r="CD146" i="1"/>
  <c r="L146" i="1"/>
  <c r="L29" i="1" s="1"/>
  <c r="AD146" i="1"/>
  <c r="AD29" i="1" s="1"/>
  <c r="AL146" i="1"/>
  <c r="CR156" i="1"/>
  <c r="CS156" i="1" s="1"/>
  <c r="AG175" i="1"/>
  <c r="BB145" i="1"/>
  <c r="BM145" i="1" s="1"/>
  <c r="CQ143" i="1"/>
  <c r="BM144" i="1"/>
  <c r="H29" i="1"/>
  <c r="CR143" i="1"/>
  <c r="AR175" i="1"/>
  <c r="AA143" i="1"/>
  <c r="BA143" i="1" s="1"/>
  <c r="CO143" i="1" s="1"/>
  <c r="CV144" i="1"/>
  <c r="CY145" i="1"/>
  <c r="AT175" i="1"/>
  <c r="CV145" i="1"/>
  <c r="CW145" i="1" s="1"/>
  <c r="CS18" i="1"/>
  <c r="CY18" i="1" s="1"/>
  <c r="CK19" i="1"/>
  <c r="CP19" i="1" s="1"/>
  <c r="CV22" i="1"/>
  <c r="CW22" i="1" s="1"/>
  <c r="CV16" i="1"/>
  <c r="J12" i="1"/>
  <c r="AL12" i="1"/>
  <c r="CS16" i="1"/>
  <c r="CW16" i="1" s="1"/>
  <c r="AI12" i="1"/>
  <c r="BB12" i="1"/>
  <c r="CV19" i="1"/>
  <c r="CU12" i="1"/>
  <c r="S12" i="1"/>
  <c r="M12" i="1"/>
  <c r="AJ12" i="1"/>
  <c r="BA12" i="1"/>
  <c r="CO12" i="1" s="1"/>
  <c r="AC12" i="1"/>
  <c r="CR15" i="1"/>
  <c r="F12" i="1"/>
  <c r="N12" i="1"/>
  <c r="AB19" i="1"/>
  <c r="CS23" i="1"/>
  <c r="CY23" i="1" s="1"/>
  <c r="AD12" i="1"/>
  <c r="R12" i="1"/>
  <c r="K12" i="1"/>
  <c r="AM12" i="1"/>
  <c r="CV15" i="1"/>
  <c r="CR19" i="1"/>
  <c r="CR26" i="1"/>
  <c r="AC30" i="1"/>
  <c r="AB15" i="1"/>
  <c r="AB14" i="1" s="1"/>
  <c r="AB12" i="1" s="1"/>
  <c r="CY24" i="1"/>
  <c r="CW24" i="1"/>
  <c r="CY28" i="1"/>
  <c r="CW28" i="1"/>
  <c r="CX28" i="1" s="1"/>
  <c r="AE30" i="1"/>
  <c r="AM30" i="1"/>
  <c r="AU30" i="1"/>
  <c r="AF30" i="1"/>
  <c r="CY57" i="1"/>
  <c r="CD12" i="1"/>
  <c r="CQ15" i="1"/>
  <c r="CS15" i="1" s="1"/>
  <c r="CP71" i="1"/>
  <c r="CO58" i="1"/>
  <c r="BM58" i="1"/>
  <c r="CY63" i="1"/>
  <c r="CR25" i="1"/>
  <c r="AP176" i="1"/>
  <c r="AP30" i="1"/>
  <c r="AX176" i="1"/>
  <c r="AX30" i="1"/>
  <c r="CW79" i="1"/>
  <c r="CR12" i="1"/>
  <c r="CY22" i="1"/>
  <c r="CV46" i="1"/>
  <c r="CY62" i="1"/>
  <c r="CW62" i="1"/>
  <c r="CV12" i="1"/>
  <c r="CY40" i="1"/>
  <c r="CW13" i="1"/>
  <c r="CW17" i="1"/>
  <c r="CQ19" i="1"/>
  <c r="CS19" i="1" s="1"/>
  <c r="CW21" i="1"/>
  <c r="BZ26" i="1"/>
  <c r="BZ25" i="1" s="1"/>
  <c r="BM33" i="1"/>
  <c r="CK32" i="1"/>
  <c r="CS39" i="1"/>
  <c r="CO41" i="1"/>
  <c r="BM41" i="1"/>
  <c r="BM43" i="1"/>
  <c r="CP44" i="1"/>
  <c r="CE31" i="1"/>
  <c r="CT49" i="1"/>
  <c r="CP50" i="1"/>
  <c r="CP52" i="1"/>
  <c r="CT54" i="1"/>
  <c r="F59" i="1"/>
  <c r="AA60" i="1"/>
  <c r="BA60" i="1" s="1"/>
  <c r="CO60" i="1" s="1"/>
  <c r="AT59" i="1"/>
  <c r="BM65" i="1"/>
  <c r="CY66" i="1"/>
  <c r="CW66" i="1"/>
  <c r="CS70" i="1"/>
  <c r="BM71" i="1"/>
  <c r="CQ73" i="1"/>
  <c r="CK73" i="1"/>
  <c r="CP73" i="1" s="1"/>
  <c r="CK82" i="1"/>
  <c r="CL82" i="1" s="1"/>
  <c r="CQ82" i="1"/>
  <c r="CS82" i="1" s="1"/>
  <c r="CY85" i="1"/>
  <c r="CT60" i="1"/>
  <c r="CV60" i="1" s="1"/>
  <c r="CE59" i="1"/>
  <c r="CP65" i="1"/>
  <c r="CO79" i="1"/>
  <c r="BM79" i="1"/>
  <c r="CO14" i="1"/>
  <c r="CO15" i="1"/>
  <c r="CP21" i="1"/>
  <c r="CI31" i="1"/>
  <c r="CQ43" i="1"/>
  <c r="CK43" i="1"/>
  <c r="CP43" i="1" s="1"/>
  <c r="BM49" i="1"/>
  <c r="AB59" i="1"/>
  <c r="CO69" i="1"/>
  <c r="CO74" i="1"/>
  <c r="BM74" i="1"/>
  <c r="CP76" i="1"/>
  <c r="BA103" i="1"/>
  <c r="AC88" i="1"/>
  <c r="CL103" i="1"/>
  <c r="BM155" i="1"/>
  <c r="CO155" i="1"/>
  <c r="CU32" i="1"/>
  <c r="CV32" i="1" s="1"/>
  <c r="CH31" i="1"/>
  <c r="CO57" i="1"/>
  <c r="BM57" i="1"/>
  <c r="CO63" i="1"/>
  <c r="BM63" i="1"/>
  <c r="AA15" i="1"/>
  <c r="AA14" i="1" s="1"/>
  <c r="AA12" i="1" s="1"/>
  <c r="CK16" i="1"/>
  <c r="BY31" i="1"/>
  <c r="CQ32" i="1"/>
  <c r="CO55" i="1"/>
  <c r="BM55" i="1"/>
  <c r="CH59" i="1"/>
  <c r="CY69" i="1"/>
  <c r="BA70" i="1"/>
  <c r="CO70" i="1" s="1"/>
  <c r="CK70" i="1"/>
  <c r="CO72" i="1"/>
  <c r="BM72" i="1"/>
  <c r="CP75" i="1"/>
  <c r="CW76" i="1"/>
  <c r="CX76" i="1" s="1"/>
  <c r="BZ15" i="1"/>
  <c r="BZ14" i="1" s="1"/>
  <c r="CW20" i="1"/>
  <c r="AN30" i="1"/>
  <c r="AW30" i="1"/>
  <c r="CY34" i="1"/>
  <c r="CW34" i="1"/>
  <c r="CX34" i="1" s="1"/>
  <c r="CP47" i="1"/>
  <c r="V59" i="1"/>
  <c r="CA59" i="1"/>
  <c r="CA30" i="1" s="1"/>
  <c r="CI59" i="1"/>
  <c r="BM75" i="1"/>
  <c r="BM76" i="1"/>
  <c r="BA77" i="1"/>
  <c r="CV94" i="1"/>
  <c r="CR14" i="1"/>
  <c r="AA32" i="1"/>
  <c r="BA32" i="1" s="1"/>
  <c r="CO42" i="1"/>
  <c r="BM42" i="1"/>
  <c r="CO56" i="1"/>
  <c r="BM56" i="1"/>
  <c r="CY65" i="1"/>
  <c r="CW65" i="1"/>
  <c r="CX65" i="1" s="1"/>
  <c r="CW68" i="1"/>
  <c r="CO85" i="1"/>
  <c r="BM85" i="1"/>
  <c r="AH30" i="1"/>
  <c r="AY30" i="1"/>
  <c r="CB31" i="1"/>
  <c r="CP36" i="1"/>
  <c r="CY44" i="1"/>
  <c r="CW44" i="1"/>
  <c r="CX44" i="1" s="1"/>
  <c r="CY45" i="1"/>
  <c r="CK46" i="1"/>
  <c r="CW51" i="1"/>
  <c r="CX51" i="1" s="1"/>
  <c r="BA54" i="1"/>
  <c r="CO62" i="1"/>
  <c r="BM62" i="1"/>
  <c r="CV64" i="1"/>
  <c r="CR67" i="1"/>
  <c r="CK67" i="1"/>
  <c r="CQ77" i="1"/>
  <c r="CK77" i="1"/>
  <c r="BA82" i="1"/>
  <c r="CO82" i="1" s="1"/>
  <c r="CP33" i="1"/>
  <c r="CY50" i="1"/>
  <c r="CO95" i="1"/>
  <c r="BM95" i="1"/>
  <c r="AI30" i="1"/>
  <c r="AR30" i="1"/>
  <c r="AZ30" i="1"/>
  <c r="CP34" i="1"/>
  <c r="CO40" i="1"/>
  <c r="BM40" i="1"/>
  <c r="CV43" i="1"/>
  <c r="CC31" i="1"/>
  <c r="CC30" i="1" s="1"/>
  <c r="CR49" i="1"/>
  <c r="CS49" i="1" s="1"/>
  <c r="CP61" i="1"/>
  <c r="CW107" i="1"/>
  <c r="CR77" i="1"/>
  <c r="CS78" i="1"/>
  <c r="CY106" i="1"/>
  <c r="CT111" i="1"/>
  <c r="CK111" i="1"/>
  <c r="CL111" i="1" s="1"/>
  <c r="CQ117" i="1"/>
  <c r="CU117" i="1"/>
  <c r="BM166" i="1"/>
  <c r="CP84" i="1"/>
  <c r="CY108" i="1"/>
  <c r="CW108" i="1"/>
  <c r="CX108" i="1" s="1"/>
  <c r="BM111" i="1"/>
  <c r="CY112" i="1"/>
  <c r="CU147" i="1"/>
  <c r="CH146" i="1"/>
  <c r="CP163" i="1"/>
  <c r="CP80" i="1"/>
  <c r="BM84" i="1"/>
  <c r="CP87" i="1"/>
  <c r="BM92" i="1"/>
  <c r="CP93" i="1"/>
  <c r="AB94" i="1"/>
  <c r="AA94" i="1"/>
  <c r="BA94" i="1" s="1"/>
  <c r="F88" i="1"/>
  <c r="CV95" i="1"/>
  <c r="BA120" i="1"/>
  <c r="CO127" i="1"/>
  <c r="CP128" i="1"/>
  <c r="BM38" i="1"/>
  <c r="BM50" i="1"/>
  <c r="BM51" i="1"/>
  <c r="BM52" i="1"/>
  <c r="BM53" i="1"/>
  <c r="CS87" i="1"/>
  <c r="CV109" i="1"/>
  <c r="CO119" i="1"/>
  <c r="BM119" i="1"/>
  <c r="CP124" i="1"/>
  <c r="BA131" i="1"/>
  <c r="BZ88" i="1"/>
  <c r="CO100" i="1"/>
  <c r="BM100" i="1"/>
  <c r="BM101" i="1"/>
  <c r="CO101" i="1"/>
  <c r="BM105" i="1"/>
  <c r="CO105" i="1"/>
  <c r="CO107" i="1"/>
  <c r="BM107" i="1"/>
  <c r="CO117" i="1"/>
  <c r="BM117" i="1"/>
  <c r="BM118" i="1"/>
  <c r="CO118" i="1"/>
  <c r="CV120" i="1"/>
  <c r="CP121" i="1"/>
  <c r="CU82" i="1"/>
  <c r="CP83" i="1"/>
  <c r="CQ83" i="1"/>
  <c r="CO90" i="1"/>
  <c r="BM90" i="1"/>
  <c r="CS93" i="1"/>
  <c r="CO99" i="1"/>
  <c r="BM99" i="1"/>
  <c r="CT103" i="1"/>
  <c r="CV103" i="1" s="1"/>
  <c r="CE88" i="1"/>
  <c r="CP104" i="1"/>
  <c r="CP108" i="1"/>
  <c r="BM110" i="1"/>
  <c r="CO110" i="1"/>
  <c r="BM122" i="1"/>
  <c r="CO122" i="1"/>
  <c r="CY124" i="1"/>
  <c r="CY126" i="1"/>
  <c r="CY149" i="1"/>
  <c r="AB162" i="1"/>
  <c r="AA162" i="1"/>
  <c r="BA162" i="1" s="1"/>
  <c r="BM96" i="1"/>
  <c r="CP113" i="1"/>
  <c r="BM115" i="1"/>
  <c r="CO115" i="1"/>
  <c r="CO116" i="1"/>
  <c r="BM116" i="1"/>
  <c r="CK120" i="1"/>
  <c r="CL120" i="1" s="1"/>
  <c r="CY122" i="1"/>
  <c r="CY134" i="1"/>
  <c r="CO136" i="1"/>
  <c r="BM136" i="1"/>
  <c r="BY146" i="1"/>
  <c r="CQ146" i="1" s="1"/>
  <c r="CQ147" i="1"/>
  <c r="BY88" i="1"/>
  <c r="CG88" i="1"/>
  <c r="CQ92" i="1"/>
  <c r="CO97" i="1"/>
  <c r="CT131" i="1"/>
  <c r="CV131" i="1" s="1"/>
  <c r="CO141" i="1"/>
  <c r="CO142" i="1"/>
  <c r="BM142" i="1"/>
  <c r="CP161" i="1"/>
  <c r="CQ103" i="1"/>
  <c r="CW129" i="1"/>
  <c r="CY154" i="1"/>
  <c r="CH88" i="1"/>
  <c r="AA89" i="1"/>
  <c r="BA89" i="1" s="1"/>
  <c r="BM93" i="1"/>
  <c r="BM104" i="1"/>
  <c r="CW105" i="1"/>
  <c r="BM108" i="1"/>
  <c r="CP109" i="1"/>
  <c r="CV116" i="1"/>
  <c r="BM123" i="1"/>
  <c r="CO123" i="1"/>
  <c r="CU127" i="1"/>
  <c r="CV127" i="1" s="1"/>
  <c r="CO132" i="1"/>
  <c r="BM132" i="1"/>
  <c r="BA133" i="1"/>
  <c r="BA138" i="1"/>
  <c r="CV139" i="1"/>
  <c r="CW139" i="1" s="1"/>
  <c r="CX139" i="1" s="1"/>
  <c r="CO153" i="1"/>
  <c r="BM153" i="1"/>
  <c r="CT156" i="1"/>
  <c r="CF146" i="1"/>
  <c r="CK162" i="1"/>
  <c r="CP126" i="1"/>
  <c r="CP134" i="1"/>
  <c r="CV135" i="1"/>
  <c r="CW135" i="1" s="1"/>
  <c r="CP137" i="1"/>
  <c r="CO144" i="1"/>
  <c r="AB92" i="1"/>
  <c r="BM124" i="1"/>
  <c r="CP139" i="1"/>
  <c r="CY139" i="1"/>
  <c r="CE146" i="1"/>
  <c r="BM149" i="1"/>
  <c r="CO149" i="1"/>
  <c r="CO150" i="1"/>
  <c r="CL150" i="1"/>
  <c r="CL153" i="1"/>
  <c r="AD175" i="1"/>
  <c r="CB88" i="1"/>
  <c r="CS113" i="1"/>
  <c r="CV122" i="1"/>
  <c r="CW122" i="1" s="1"/>
  <c r="CS123" i="1"/>
  <c r="CY132" i="1"/>
  <c r="BM139" i="1"/>
  <c r="CW153" i="1"/>
  <c r="AA156" i="1"/>
  <c r="BA156" i="1" s="1"/>
  <c r="BB156" i="1" s="1"/>
  <c r="BB146" i="1" s="1"/>
  <c r="BB163" i="1"/>
  <c r="BB162" i="1" s="1"/>
  <c r="CW163" i="1"/>
  <c r="CX163" i="1" s="1"/>
  <c r="AE88" i="1"/>
  <c r="AE175" i="1" s="1"/>
  <c r="AM88" i="1"/>
  <c r="AU88" i="1"/>
  <c r="AU175" i="1" s="1"/>
  <c r="CT92" i="1"/>
  <c r="CS95" i="1"/>
  <c r="CV106" i="1"/>
  <c r="CW106" i="1" s="1"/>
  <c r="CX106" i="1" s="1"/>
  <c r="CQ120" i="1"/>
  <c r="CS120" i="1" s="1"/>
  <c r="CY121" i="1"/>
  <c r="CO125" i="1"/>
  <c r="BM125" i="1"/>
  <c r="CO140" i="1"/>
  <c r="BM140" i="1"/>
  <c r="CO145" i="1"/>
  <c r="CG147" i="1"/>
  <c r="CG146" i="1" s="1"/>
  <c r="CT148" i="1"/>
  <c r="CV148" i="1" s="1"/>
  <c r="CL149" i="1"/>
  <c r="BM150" i="1"/>
  <c r="AB158" i="1"/>
  <c r="CP165" i="1"/>
  <c r="CO172" i="1"/>
  <c r="CL172" i="1"/>
  <c r="BB172" i="1"/>
  <c r="CW174" i="1"/>
  <c r="CX174" i="1" s="1"/>
  <c r="CU160" i="1"/>
  <c r="CW173" i="1"/>
  <c r="CX173" i="1" s="1"/>
  <c r="CV126" i="1"/>
  <c r="CW126" i="1" s="1"/>
  <c r="CX126" i="1" s="1"/>
  <c r="CO129" i="1"/>
  <c r="BM129" i="1"/>
  <c r="CR131" i="1"/>
  <c r="CT133" i="1"/>
  <c r="CK138" i="1"/>
  <c r="CL138" i="1" s="1"/>
  <c r="CU143" i="1"/>
  <c r="CV143" i="1" s="1"/>
  <c r="CK148" i="1"/>
  <c r="CV149" i="1"/>
  <c r="CW149" i="1" s="1"/>
  <c r="CY150" i="1"/>
  <c r="CL151" i="1"/>
  <c r="CO152" i="1"/>
  <c r="BM152" i="1"/>
  <c r="CL155" i="1"/>
  <c r="AB156" i="1"/>
  <c r="AA160" i="1"/>
  <c r="BA160" i="1" s="1"/>
  <c r="BB160" i="1" s="1"/>
  <c r="BB161" i="1"/>
  <c r="BM161" i="1" s="1"/>
  <c r="CP167" i="1"/>
  <c r="CR168" i="1"/>
  <c r="CS168" i="1" s="1"/>
  <c r="CY171" i="1"/>
  <c r="CP169" i="1"/>
  <c r="AA170" i="1"/>
  <c r="BA170" i="1" s="1"/>
  <c r="BB170" i="1" s="1"/>
  <c r="BB174" i="1" s="1"/>
  <c r="AB170" i="1"/>
  <c r="F146" i="1"/>
  <c r="CQ148" i="1"/>
  <c r="CS148" i="1" s="1"/>
  <c r="CE162" i="1"/>
  <c r="CT162" i="1" s="1"/>
  <c r="CY125" i="1" l="1"/>
  <c r="CW119" i="1"/>
  <c r="CY142" i="1"/>
  <c r="CW104" i="1"/>
  <c r="CX104" i="1" s="1"/>
  <c r="CY165" i="1"/>
  <c r="CL162" i="1"/>
  <c r="CW110" i="1"/>
  <c r="AK29" i="1"/>
  <c r="CD30" i="1"/>
  <c r="CW91" i="1"/>
  <c r="BZ29" i="1"/>
  <c r="AC175" i="1"/>
  <c r="CW38" i="1"/>
  <c r="CX38" i="1" s="1"/>
  <c r="CW80" i="1"/>
  <c r="CX80" i="1" s="1"/>
  <c r="AR176" i="1"/>
  <c r="CY90" i="1"/>
  <c r="CW94" i="1"/>
  <c r="AG29" i="1"/>
  <c r="CS160" i="1"/>
  <c r="CS46" i="1"/>
  <c r="CW46" i="1" s="1"/>
  <c r="CV83" i="1"/>
  <c r="CW57" i="1"/>
  <c r="CX57" i="1" s="1"/>
  <c r="CS92" i="1"/>
  <c r="CV156" i="1"/>
  <c r="CW156" i="1" s="1"/>
  <c r="CW151" i="1"/>
  <c r="CU146" i="1"/>
  <c r="CS73" i="1"/>
  <c r="CS162" i="1"/>
  <c r="CY162" i="1" s="1"/>
  <c r="CW141" i="1"/>
  <c r="CX141" i="1" s="1"/>
  <c r="CW41" i="1"/>
  <c r="CX41" i="1" s="1"/>
  <c r="CW118" i="1"/>
  <c r="CS133" i="1"/>
  <c r="CY133" i="1" s="1"/>
  <c r="CW56" i="1"/>
  <c r="CW128" i="1"/>
  <c r="CX128" i="1" s="1"/>
  <c r="CW115" i="1"/>
  <c r="AT176" i="1"/>
  <c r="CW35" i="1"/>
  <c r="AM175" i="1"/>
  <c r="CS131" i="1"/>
  <c r="CV117" i="1"/>
  <c r="CW18" i="1"/>
  <c r="CV73" i="1"/>
  <c r="CW161" i="1"/>
  <c r="CX161" i="1" s="1"/>
  <c r="CS83" i="1"/>
  <c r="CY83" i="1" s="1"/>
  <c r="CW58" i="1"/>
  <c r="CX58" i="1" s="1"/>
  <c r="AF176" i="1"/>
  <c r="CW55" i="1"/>
  <c r="CW112" i="1"/>
  <c r="AS176" i="1"/>
  <c r="CW159" i="1"/>
  <c r="CX159" i="1" s="1"/>
  <c r="CW61" i="1"/>
  <c r="CX61" i="1" s="1"/>
  <c r="AB147" i="1"/>
  <c r="CW71" i="1"/>
  <c r="CX71" i="1" s="1"/>
  <c r="CW172" i="1"/>
  <c r="CS127" i="1"/>
  <c r="CV54" i="1"/>
  <c r="CW54" i="1" s="1"/>
  <c r="AJ29" i="1"/>
  <c r="CW72" i="1"/>
  <c r="CS60" i="1"/>
  <c r="CP81" i="1"/>
  <c r="CX45" i="1"/>
  <c r="CW99" i="1"/>
  <c r="CX99" i="1" s="1"/>
  <c r="AT30" i="1"/>
  <c r="CW136" i="1"/>
  <c r="CX136" i="1" s="1"/>
  <c r="CV160" i="1"/>
  <c r="CS147" i="1"/>
  <c r="AR29" i="1"/>
  <c r="CY35" i="1"/>
  <c r="AI176" i="1"/>
  <c r="CW37" i="1"/>
  <c r="CX37" i="1" s="1"/>
  <c r="CS54" i="1"/>
  <c r="CW166" i="1"/>
  <c r="CX166" i="1" s="1"/>
  <c r="CW102" i="1"/>
  <c r="CW134" i="1"/>
  <c r="CX134" i="1" s="1"/>
  <c r="CW60" i="1"/>
  <c r="CP148" i="1"/>
  <c r="CY161" i="1"/>
  <c r="CW116" i="1"/>
  <c r="CX116" i="1" s="1"/>
  <c r="BB143" i="1"/>
  <c r="BM143" i="1" s="1"/>
  <c r="CY55" i="1"/>
  <c r="CS32" i="1"/>
  <c r="CV49" i="1"/>
  <c r="CY102" i="1"/>
  <c r="CW42" i="1"/>
  <c r="CX42" i="1" s="1"/>
  <c r="CW155" i="1"/>
  <c r="CX155" i="1" s="1"/>
  <c r="CW33" i="1"/>
  <c r="CX33" i="1" s="1"/>
  <c r="CV92" i="1"/>
  <c r="BM60" i="1"/>
  <c r="CW144" i="1"/>
  <c r="AH175" i="1"/>
  <c r="AF175" i="1"/>
  <c r="CW84" i="1"/>
  <c r="CX84" i="1" s="1"/>
  <c r="CW101" i="1"/>
  <c r="CX101" i="1" s="1"/>
  <c r="CX35" i="1"/>
  <c r="CO168" i="1"/>
  <c r="CP168" i="1" s="1"/>
  <c r="CY58" i="1"/>
  <c r="AL29" i="1"/>
  <c r="AN176" i="1"/>
  <c r="CW40" i="1"/>
  <c r="CX40" i="1" s="1"/>
  <c r="CX135" i="1"/>
  <c r="CX165" i="1"/>
  <c r="AA31" i="1"/>
  <c r="BA31" i="1" s="1"/>
  <c r="CO31" i="1" s="1"/>
  <c r="CY166" i="1"/>
  <c r="BM148" i="1"/>
  <c r="BM163" i="1"/>
  <c r="CX151" i="1"/>
  <c r="CY115" i="1"/>
  <c r="CW75" i="1"/>
  <c r="CX75" i="1" s="1"/>
  <c r="CG30" i="1"/>
  <c r="CG29" i="1" s="1"/>
  <c r="CW100" i="1"/>
  <c r="CX100" i="1" s="1"/>
  <c r="CO112" i="1"/>
  <c r="CP112" i="1" s="1"/>
  <c r="BM112" i="1"/>
  <c r="CV133" i="1"/>
  <c r="CS67" i="1"/>
  <c r="CA29" i="1"/>
  <c r="CS89" i="1"/>
  <c r="CS111" i="1"/>
  <c r="CY111" i="1" s="1"/>
  <c r="CS117" i="1"/>
  <c r="CW117" i="1" s="1"/>
  <c r="CX117" i="1" s="1"/>
  <c r="CC29" i="1"/>
  <c r="CY159" i="1"/>
  <c r="CR88" i="1"/>
  <c r="CW114" i="1"/>
  <c r="CX114" i="1" s="1"/>
  <c r="CW97" i="1"/>
  <c r="CX97" i="1" s="1"/>
  <c r="CX157" i="1"/>
  <c r="CV168" i="1"/>
  <c r="CY172" i="1"/>
  <c r="CV162" i="1"/>
  <c r="CY140" i="1"/>
  <c r="CW86" i="1"/>
  <c r="CX86" i="1" s="1"/>
  <c r="CW36" i="1"/>
  <c r="CX36" i="1" s="1"/>
  <c r="CX164" i="1"/>
  <c r="CX102" i="1"/>
  <c r="CY127" i="1"/>
  <c r="CY94" i="1"/>
  <c r="CV67" i="1"/>
  <c r="CW52" i="1"/>
  <c r="CX52" i="1" s="1"/>
  <c r="CY52" i="1"/>
  <c r="CW109" i="1"/>
  <c r="CX109" i="1" s="1"/>
  <c r="AI29" i="1"/>
  <c r="CW53" i="1"/>
  <c r="CX53" i="1" s="1"/>
  <c r="CS43" i="1"/>
  <c r="CY43" i="1" s="1"/>
  <c r="CV158" i="1"/>
  <c r="AZ176" i="1"/>
  <c r="CX68" i="1"/>
  <c r="CO158" i="1"/>
  <c r="BB158" i="1"/>
  <c r="BM158" i="1" s="1"/>
  <c r="CU88" i="1"/>
  <c r="AV176" i="1"/>
  <c r="CW169" i="1"/>
  <c r="CX169" i="1" s="1"/>
  <c r="CS103" i="1"/>
  <c r="CW103" i="1" s="1"/>
  <c r="CF29" i="1"/>
  <c r="CT59" i="1"/>
  <c r="CX66" i="1"/>
  <c r="CP37" i="1"/>
  <c r="CY38" i="1"/>
  <c r="AM176" i="1"/>
  <c r="AD176" i="1"/>
  <c r="CP91" i="1"/>
  <c r="CX91" i="1"/>
  <c r="CW127" i="1"/>
  <c r="CX127" i="1" s="1"/>
  <c r="CT88" i="1"/>
  <c r="CP68" i="1"/>
  <c r="CK59" i="1"/>
  <c r="CL59" i="1" s="1"/>
  <c r="CP35" i="1"/>
  <c r="CD29" i="1"/>
  <c r="BB30" i="1"/>
  <c r="CR59" i="1"/>
  <c r="AW176" i="1"/>
  <c r="CW48" i="1"/>
  <c r="CX48" i="1" s="1"/>
  <c r="CW152" i="1"/>
  <c r="CX152" i="1" s="1"/>
  <c r="AQ176" i="1"/>
  <c r="AH29" i="1"/>
  <c r="CW167" i="1"/>
  <c r="CX167" i="1" s="1"/>
  <c r="CY157" i="1"/>
  <c r="CO67" i="1"/>
  <c r="CW64" i="1"/>
  <c r="CX64" i="1" s="1"/>
  <c r="CY60" i="1"/>
  <c r="CS143" i="1"/>
  <c r="CY143" i="1" s="1"/>
  <c r="CJ29" i="1"/>
  <c r="CY170" i="1"/>
  <c r="CW170" i="1"/>
  <c r="CQ25" i="1"/>
  <c r="CS25" i="1" s="1"/>
  <c r="CK27" i="1"/>
  <c r="CY27" i="1" s="1"/>
  <c r="CQ27" i="1"/>
  <c r="CS27" i="1" s="1"/>
  <c r="CS158" i="1"/>
  <c r="CY158" i="1" s="1"/>
  <c r="CT146" i="1"/>
  <c r="CV146" i="1" s="1"/>
  <c r="CR146" i="1"/>
  <c r="CS146" i="1" s="1"/>
  <c r="AL176" i="1"/>
  <c r="CL143" i="1"/>
  <c r="CW23" i="1"/>
  <c r="CW49" i="1"/>
  <c r="CX49" i="1" s="1"/>
  <c r="CY49" i="1"/>
  <c r="CY131" i="1"/>
  <c r="CW131" i="1"/>
  <c r="CY67" i="1"/>
  <c r="CW67" i="1"/>
  <c r="CW168" i="1"/>
  <c r="CY168" i="1"/>
  <c r="CW25" i="1"/>
  <c r="CP116" i="1"/>
  <c r="CX119" i="1"/>
  <c r="CP119" i="1"/>
  <c r="CR31" i="1"/>
  <c r="CB30" i="1"/>
  <c r="CP70" i="1"/>
  <c r="CP152" i="1"/>
  <c r="CY95" i="1"/>
  <c r="CW95" i="1"/>
  <c r="CX95" i="1" s="1"/>
  <c r="CY160" i="1"/>
  <c r="CW160" i="1"/>
  <c r="CY113" i="1"/>
  <c r="CW113" i="1"/>
  <c r="CX113" i="1" s="1"/>
  <c r="CX144" i="1"/>
  <c r="CP144" i="1"/>
  <c r="CX153" i="1"/>
  <c r="CP153" i="1"/>
  <c r="BM120" i="1"/>
  <c r="CO120" i="1"/>
  <c r="AB88" i="1"/>
  <c r="AA88" i="1"/>
  <c r="BA88" i="1" s="1"/>
  <c r="CP82" i="1"/>
  <c r="CU59" i="1"/>
  <c r="CX63" i="1"/>
  <c r="CP63" i="1"/>
  <c r="CP155" i="1"/>
  <c r="BM82" i="1"/>
  <c r="CY82" i="1"/>
  <c r="F30" i="1"/>
  <c r="AA59" i="1"/>
  <c r="BA59" i="1" s="1"/>
  <c r="CK31" i="1"/>
  <c r="CL31" i="1" s="1"/>
  <c r="AM29" i="1"/>
  <c r="CX140" i="1"/>
  <c r="CP140" i="1"/>
  <c r="BM94" i="1"/>
  <c r="CO94" i="1"/>
  <c r="CP158" i="1"/>
  <c r="CP132" i="1"/>
  <c r="CX132" i="1"/>
  <c r="CP122" i="1"/>
  <c r="CX122" i="1"/>
  <c r="CO131" i="1"/>
  <c r="BM131" i="1"/>
  <c r="CW32" i="1"/>
  <c r="CY32" i="1"/>
  <c r="CO160" i="1"/>
  <c r="BM160" i="1"/>
  <c r="CP172" i="1"/>
  <c r="CX172" i="1"/>
  <c r="CO156" i="1"/>
  <c r="BM156" i="1"/>
  <c r="CT147" i="1"/>
  <c r="CV147" i="1" s="1"/>
  <c r="CW147" i="1" s="1"/>
  <c r="CP142" i="1"/>
  <c r="CX142" i="1"/>
  <c r="CK147" i="1"/>
  <c r="CK146" i="1" s="1"/>
  <c r="CP111" i="1"/>
  <c r="CX105" i="1"/>
  <c r="CP105" i="1"/>
  <c r="CP62" i="1"/>
  <c r="CX62" i="1"/>
  <c r="CP42" i="1"/>
  <c r="CQ31" i="1"/>
  <c r="BY30" i="1"/>
  <c r="CX79" i="1"/>
  <c r="CP79" i="1"/>
  <c r="AE29" i="1"/>
  <c r="AC29" i="1"/>
  <c r="CQ88" i="1"/>
  <c r="CK88" i="1"/>
  <c r="CX90" i="1"/>
  <c r="CP90" i="1"/>
  <c r="CX107" i="1"/>
  <c r="CP107" i="1"/>
  <c r="CP143" i="1"/>
  <c r="CX129" i="1"/>
  <c r="CP129" i="1"/>
  <c r="CP125" i="1"/>
  <c r="CX125" i="1"/>
  <c r="CP123" i="1"/>
  <c r="CP141" i="1"/>
  <c r="CX110" i="1"/>
  <c r="CP110" i="1"/>
  <c r="CY78" i="1"/>
  <c r="CW78" i="1"/>
  <c r="CX78" i="1" s="1"/>
  <c r="BM70" i="1"/>
  <c r="CP40" i="1"/>
  <c r="CP95" i="1"/>
  <c r="CS77" i="1"/>
  <c r="CO54" i="1"/>
  <c r="BM54" i="1"/>
  <c r="CO77" i="1"/>
  <c r="BM77" i="1"/>
  <c r="CP72" i="1"/>
  <c r="CX72" i="1"/>
  <c r="CP55" i="1"/>
  <c r="CX55" i="1"/>
  <c r="CP16" i="1"/>
  <c r="CK15" i="1"/>
  <c r="CP57" i="1"/>
  <c r="CX74" i="1"/>
  <c r="CP74" i="1"/>
  <c r="CI30" i="1"/>
  <c r="CI29" i="1" s="1"/>
  <c r="CW27" i="1"/>
  <c r="CX27" i="1" s="1"/>
  <c r="CP58" i="1"/>
  <c r="AE176" i="1"/>
  <c r="AC176" i="1"/>
  <c r="CY138" i="1"/>
  <c r="CW138" i="1"/>
  <c r="CY87" i="1"/>
  <c r="CW87" i="1"/>
  <c r="CX87" i="1" s="1"/>
  <c r="CY54" i="1"/>
  <c r="CY156" i="1"/>
  <c r="CO138" i="1"/>
  <c r="BM138" i="1"/>
  <c r="BM89" i="1"/>
  <c r="CO89" i="1"/>
  <c r="CP99" i="1"/>
  <c r="CX118" i="1"/>
  <c r="CP118" i="1"/>
  <c r="CP101" i="1"/>
  <c r="CV111" i="1"/>
  <c r="CY46" i="1"/>
  <c r="CO32" i="1"/>
  <c r="BM32" i="1"/>
  <c r="BZ12" i="1"/>
  <c r="CQ12" i="1" s="1"/>
  <c r="CS12" i="1" s="1"/>
  <c r="CU31" i="1"/>
  <c r="CH30" i="1"/>
  <c r="CX69" i="1"/>
  <c r="CP69" i="1"/>
  <c r="CY73" i="1"/>
  <c r="CW73" i="1"/>
  <c r="CX73" i="1" s="1"/>
  <c r="CQ26" i="1"/>
  <c r="CS26" i="1" s="1"/>
  <c r="CY16" i="1"/>
  <c r="CW123" i="1"/>
  <c r="CX123" i="1" s="1"/>
  <c r="CY123" i="1"/>
  <c r="CP166" i="1"/>
  <c r="CW15" i="1"/>
  <c r="BM103" i="1"/>
  <c r="CO103" i="1"/>
  <c r="CX145" i="1"/>
  <c r="CP145" i="1"/>
  <c r="CX150" i="1"/>
  <c r="CP150" i="1"/>
  <c r="CL160" i="1"/>
  <c r="CP97" i="1"/>
  <c r="CP136" i="1"/>
  <c r="CX115" i="1"/>
  <c r="CP115" i="1"/>
  <c r="CX85" i="1"/>
  <c r="CP85" i="1"/>
  <c r="CX56" i="1"/>
  <c r="CP56" i="1"/>
  <c r="CQ59" i="1"/>
  <c r="CT31" i="1"/>
  <c r="CE30" i="1"/>
  <c r="CP41" i="1"/>
  <c r="CY120" i="1"/>
  <c r="CW120" i="1"/>
  <c r="CW148" i="1"/>
  <c r="CX148" i="1" s="1"/>
  <c r="CY148" i="1"/>
  <c r="AB146" i="1"/>
  <c r="AA146" i="1"/>
  <c r="BA146" i="1" s="1"/>
  <c r="BM170" i="1"/>
  <c r="CO170" i="1"/>
  <c r="CX149" i="1"/>
  <c r="CP149" i="1"/>
  <c r="BM133" i="1"/>
  <c r="CO133" i="1"/>
  <c r="BM147" i="1"/>
  <c r="CO147" i="1"/>
  <c r="CW92" i="1"/>
  <c r="CX92" i="1" s="1"/>
  <c r="CY92" i="1"/>
  <c r="CO162" i="1"/>
  <c r="BM162" i="1"/>
  <c r="CY93" i="1"/>
  <c r="CW93" i="1"/>
  <c r="CX93" i="1" s="1"/>
  <c r="CP117" i="1"/>
  <c r="CP100" i="1"/>
  <c r="CP127" i="1"/>
  <c r="CO46" i="1"/>
  <c r="BM46" i="1"/>
  <c r="CV82" i="1"/>
  <c r="CW82" i="1" s="1"/>
  <c r="CX82" i="1" s="1"/>
  <c r="CY70" i="1"/>
  <c r="CW70" i="1"/>
  <c r="CX70" i="1" s="1"/>
  <c r="CP60" i="1"/>
  <c r="CX60" i="1"/>
  <c r="CY39" i="1"/>
  <c r="CW39" i="1"/>
  <c r="CX39" i="1" s="1"/>
  <c r="CW19" i="1"/>
  <c r="CY19" i="1"/>
  <c r="CQ14" i="1"/>
  <c r="CS14" i="1" s="1"/>
  <c r="AU176" i="1"/>
  <c r="CW111" i="1" l="1"/>
  <c r="CX111" i="1" s="1"/>
  <c r="CW162" i="1"/>
  <c r="BM31" i="1"/>
  <c r="CW83" i="1"/>
  <c r="CX83" i="1" s="1"/>
  <c r="CW43" i="1"/>
  <c r="CX43" i="1" s="1"/>
  <c r="CS31" i="1"/>
  <c r="CW133" i="1"/>
  <c r="CX133" i="1" s="1"/>
  <c r="CY117" i="1"/>
  <c r="CX112" i="1"/>
  <c r="CS88" i="1"/>
  <c r="CW88" i="1" s="1"/>
  <c r="CX168" i="1"/>
  <c r="CV88" i="1"/>
  <c r="CY89" i="1"/>
  <c r="CW89" i="1"/>
  <c r="CX89" i="1" s="1"/>
  <c r="CW143" i="1"/>
  <c r="CX143" i="1" s="1"/>
  <c r="CX67" i="1"/>
  <c r="CS59" i="1"/>
  <c r="CV59" i="1"/>
  <c r="CY103" i="1"/>
  <c r="CW146" i="1"/>
  <c r="CP67" i="1"/>
  <c r="CK26" i="1"/>
  <c r="CY26" i="1" s="1"/>
  <c r="CP27" i="1"/>
  <c r="CW158" i="1"/>
  <c r="CX158" i="1" s="1"/>
  <c r="CP133" i="1"/>
  <c r="CK14" i="1"/>
  <c r="CP15" i="1"/>
  <c r="CY147" i="1"/>
  <c r="CX46" i="1"/>
  <c r="CP46" i="1"/>
  <c r="CW12" i="1"/>
  <c r="CX54" i="1"/>
  <c r="CP54" i="1"/>
  <c r="CP31" i="1"/>
  <c r="CW26" i="1"/>
  <c r="CX26" i="1" s="1"/>
  <c r="CY77" i="1"/>
  <c r="CW77" i="1"/>
  <c r="CX77" i="1" s="1"/>
  <c r="CO88" i="1"/>
  <c r="BM88" i="1"/>
  <c r="CY59" i="1"/>
  <c r="CR30" i="1"/>
  <c r="CB29" i="1"/>
  <c r="CR29" i="1" s="1"/>
  <c r="CP162" i="1"/>
  <c r="CX162" i="1"/>
  <c r="CT30" i="1"/>
  <c r="CE29" i="1"/>
  <c r="CT29" i="1" s="1"/>
  <c r="CX32" i="1"/>
  <c r="CP32" i="1"/>
  <c r="CX138" i="1"/>
  <c r="CP138" i="1"/>
  <c r="CX156" i="1"/>
  <c r="CP156" i="1"/>
  <c r="CX131" i="1"/>
  <c r="CP131" i="1"/>
  <c r="AA30" i="1"/>
  <c r="F29" i="1"/>
  <c r="AB30" i="1"/>
  <c r="AB29" i="1" s="1"/>
  <c r="AB3" i="1" s="1"/>
  <c r="CO146" i="1"/>
  <c r="BM146" i="1"/>
  <c r="CP89" i="1"/>
  <c r="CY14" i="1"/>
  <c r="CW14" i="1"/>
  <c r="CX170" i="1"/>
  <c r="CP170" i="1"/>
  <c r="CV31" i="1"/>
  <c r="CW31" i="1" s="1"/>
  <c r="CX31" i="1" s="1"/>
  <c r="CY15" i="1"/>
  <c r="CP94" i="1"/>
  <c r="CX94" i="1"/>
  <c r="CO59" i="1"/>
  <c r="BM59" i="1"/>
  <c r="CP120" i="1"/>
  <c r="CX120" i="1"/>
  <c r="CK30" i="1"/>
  <c r="BY29" i="1"/>
  <c r="CQ29" i="1" s="1"/>
  <c r="CQ30" i="1"/>
  <c r="CX147" i="1"/>
  <c r="CP147" i="1"/>
  <c r="CY31" i="1"/>
  <c r="CL146" i="1"/>
  <c r="CP103" i="1"/>
  <c r="CX103" i="1"/>
  <c r="CU30" i="1"/>
  <c r="CH29" i="1"/>
  <c r="CU29" i="1" s="1"/>
  <c r="CY146" i="1"/>
  <c r="CP77" i="1"/>
  <c r="CL88" i="1"/>
  <c r="CL87" i="1"/>
  <c r="CX160" i="1"/>
  <c r="CP160" i="1"/>
  <c r="CY88" i="1" l="1"/>
  <c r="CW59" i="1"/>
  <c r="CX59" i="1" s="1"/>
  <c r="CK25" i="1"/>
  <c r="CK12" i="1" s="1"/>
  <c r="CP26" i="1"/>
  <c r="CS29" i="1"/>
  <c r="AA29" i="1"/>
  <c r="BA30" i="1"/>
  <c r="CL30" i="1" s="1"/>
  <c r="CP59" i="1"/>
  <c r="CV29" i="1"/>
  <c r="CV30" i="1"/>
  <c r="CS30" i="1"/>
  <c r="CP14" i="1"/>
  <c r="CP88" i="1"/>
  <c r="CX88" i="1"/>
  <c r="CK29" i="1"/>
  <c r="CN29" i="1" s="1"/>
  <c r="CP146" i="1"/>
  <c r="CX146" i="1"/>
  <c r="CW29" i="1" l="1"/>
  <c r="CP25" i="1"/>
  <c r="CY25" i="1"/>
  <c r="CP12" i="1"/>
  <c r="CY12" i="1"/>
  <c r="CY30" i="1"/>
  <c r="CW30" i="1"/>
  <c r="CY29" i="1"/>
  <c r="BA29" i="1"/>
  <c r="CO29" i="1" s="1"/>
  <c r="BM30" i="1"/>
  <c r="CO30" i="1"/>
  <c r="CX30" i="1" l="1"/>
  <c r="CP30" i="1"/>
  <c r="CX29" i="1"/>
  <c r="CP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Loreto Nally S</author>
    <author>informatica</author>
    <author>marcela ponce</author>
    <author>56984</author>
  </authors>
  <commentList>
    <comment ref="BZ16" authorId="0" shapeId="0" xr:uid="{59B5E042-D080-4FFA-8466-F57EB1B4AEC8}">
      <text>
        <r>
          <rPr>
            <b/>
            <sz val="9"/>
            <color indexed="81"/>
            <rFont val="Tahoma"/>
            <family val="2"/>
          </rPr>
          <t>Loreto Nally S:</t>
        </r>
        <r>
          <rPr>
            <sz val="9"/>
            <color indexed="81"/>
            <rFont val="Tahoma"/>
            <family val="2"/>
          </rPr>
          <t xml:space="preserve">
DEBE restar EN MARZO M$3,951
</t>
        </r>
      </text>
    </comment>
    <comment ref="BZ27" authorId="0" shapeId="0" xr:uid="{E20871A4-15EB-47B5-B8A5-0A4DB085A3A2}">
      <text>
        <r>
          <rPr>
            <b/>
            <sz val="9"/>
            <color indexed="81"/>
            <rFont val="Tahoma"/>
            <family val="2"/>
          </rPr>
          <t>Loreto Nally S:</t>
        </r>
        <r>
          <rPr>
            <sz val="9"/>
            <color indexed="81"/>
            <rFont val="Tahoma"/>
            <family val="2"/>
          </rPr>
          <t xml:space="preserve">
debe sumar m$3951 en marzo</t>
        </r>
      </text>
    </comment>
    <comment ref="CC27" authorId="0" shapeId="0" xr:uid="{6AEF39B3-DD70-48B1-AE7A-7B70D7EA0B26}">
      <text>
        <r>
          <rPr>
            <b/>
            <sz val="9"/>
            <color indexed="81"/>
            <rFont val="Tahoma"/>
            <family val="2"/>
          </rPr>
          <t>Loreto Nally S:</t>
        </r>
        <r>
          <rPr>
            <sz val="9"/>
            <color indexed="81"/>
            <rFont val="Tahoma"/>
            <family val="2"/>
          </rPr>
          <t xml:space="preserve">
ESTE GORE NO TIENE MARCO PRESUPUESTARIO PARA EJECUTAR</t>
        </r>
      </text>
    </comment>
    <comment ref="Q81" authorId="1" shapeId="0" xr:uid="{7AE5E4EB-073E-4D39-91DB-BEAFB5D78EBF}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corresponde a resoluicion 1619</t>
        </r>
      </text>
    </comment>
    <comment ref="AV89" authorId="1" shapeId="0" xr:uid="{12E4EB00-C4EE-4993-B9BC-F9A25F43FF23}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estan aplicadas en noviembre</t>
        </r>
      </text>
    </comment>
    <comment ref="AB101" authorId="1" shapeId="0" xr:uid="{07380D74-6DD8-4268-AF9C-53916EF1A377}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diferecia de 15.000.000 
en el increméntese</t>
        </r>
      </text>
    </comment>
    <comment ref="AB112" authorId="1" shapeId="0" xr:uid="{79D46BCF-89A2-4372-9AE6-E954E0534667}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diferencia de 50.000.000 </t>
        </r>
      </text>
    </comment>
    <comment ref="E116" authorId="2" shapeId="0" xr:uid="{4321FA7B-05F6-4343-8F34-2346BF919F2E}">
      <text>
        <r>
          <rPr>
            <b/>
            <sz val="9"/>
            <color indexed="81"/>
            <rFont val="Tahoma"/>
            <family val="2"/>
          </rPr>
          <t>marcela ponce:</t>
        </r>
        <r>
          <rPr>
            <sz val="9"/>
            <color indexed="81"/>
            <rFont val="Tahoma"/>
            <family val="2"/>
          </rPr>
          <t xml:space="preserve">
aperturado en junio</t>
        </r>
      </text>
    </comment>
    <comment ref="AB116" authorId="1" shapeId="0" xr:uid="{FE03E901-C1B1-4A39-9488-1ADFB5434FCF}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creáse - 1.700.000 en junio
</t>
        </r>
      </text>
    </comment>
    <comment ref="AB134" authorId="1" shapeId="0" xr:uid="{A51A528E-5218-4DFB-A4B3-697E0F2654F0}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Diferencia de 2.500.000</t>
        </r>
      </text>
    </comment>
    <comment ref="E142" authorId="2" shapeId="0" xr:uid="{90B98A90-960A-4662-9640-55421C6ED9B3}">
      <text>
        <r>
          <rPr>
            <b/>
            <sz val="9"/>
            <color indexed="81"/>
            <rFont val="Tahoma"/>
            <family val="2"/>
          </rPr>
          <t>marcela ponce:</t>
        </r>
        <r>
          <rPr>
            <sz val="9"/>
            <color indexed="81"/>
            <rFont val="Tahoma"/>
            <family val="2"/>
          </rPr>
          <t xml:space="preserve">
julio aperturado</t>
        </r>
      </text>
    </comment>
    <comment ref="AB142" authorId="1" shapeId="0" xr:uid="{0FF09D6D-AF04-45F6-9D67-A5F7B7BF14F0}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Creáse en Julio x 946.000</t>
        </r>
      </text>
    </comment>
    <comment ref="I161" authorId="1" shapeId="0" xr:uid="{EDABEFB8-0027-448F-A064-86D1ADBF09E3}">
      <text>
        <r>
          <rPr>
            <b/>
            <sz val="9"/>
            <color indexed="81"/>
            <rFont val="Tahoma"/>
            <family val="2"/>
          </rPr>
          <t>informatica:</t>
        </r>
        <r>
          <rPr>
            <sz val="9"/>
            <color indexed="81"/>
            <rFont val="Tahoma"/>
            <family val="2"/>
          </rPr>
          <t xml:space="preserve">
monto contabilizado en sigfe en abril</t>
        </r>
      </text>
    </comment>
    <comment ref="E171" authorId="3" shapeId="0" xr:uid="{08DC00AD-9AE2-471E-9980-20F3A251DBD3}">
      <text>
        <r>
          <rPr>
            <b/>
            <sz val="9"/>
            <color indexed="81"/>
            <rFont val="Tahoma"/>
            <family val="2"/>
          </rPr>
          <t>56984:</t>
        </r>
        <r>
          <rPr>
            <sz val="9"/>
            <color indexed="81"/>
            <rFont val="Tahoma"/>
            <family val="2"/>
          </rPr>
          <t xml:space="preserve">
donde esta creada?</t>
        </r>
      </text>
    </comment>
  </commentList>
</comments>
</file>

<file path=xl/sharedStrings.xml><?xml version="1.0" encoding="utf-8"?>
<sst xmlns="http://schemas.openxmlformats.org/spreadsheetml/2006/main" count="593" uniqueCount="221">
  <si>
    <t>MODIFICACIONES PRESUPUESTARIAS POR DECRETO</t>
  </si>
  <si>
    <t>MODIFICACIONES PRESUPUESTARIAS RESOLUCIONES</t>
  </si>
  <si>
    <t>PPTO INICIAL N° 00.000</t>
  </si>
  <si>
    <t>PPTO VIGENTE
(SEGÚN DECRETOS)</t>
  </si>
  <si>
    <t>PPTO VIGENTE</t>
  </si>
  <si>
    <t>PRESUPUESTO VIGENTE</t>
  </si>
  <si>
    <t xml:space="preserve"> PRESUPUESTO VIGENTE 
según sigfe-requerimiento</t>
  </si>
  <si>
    <t>ENERO REAL</t>
  </si>
  <si>
    <t>FEBRERO REAL</t>
  </si>
  <si>
    <t>MARZO REAL</t>
  </si>
  <si>
    <t>ABRIL REAL</t>
  </si>
  <si>
    <t>MAYO REAL</t>
  </si>
  <si>
    <t>JUNIO REAL</t>
  </si>
  <si>
    <t>JULIO GORE</t>
  </si>
  <si>
    <t>AGOSTO</t>
  </si>
  <si>
    <t>SEPTIEMBRE</t>
  </si>
  <si>
    <t>OCTUBRE</t>
  </si>
  <si>
    <t>NOVIEMBRE</t>
  </si>
  <si>
    <t>DICIEMBRE</t>
  </si>
  <si>
    <t>presupuesto vigente</t>
  </si>
  <si>
    <t>DISPONIBLE</t>
  </si>
  <si>
    <t>Primer trimestre</t>
  </si>
  <si>
    <t>Segundo trimestre</t>
  </si>
  <si>
    <t>acumulado primer semestre</t>
  </si>
  <si>
    <t>Tercer  trimestre</t>
  </si>
  <si>
    <t>Cuarto  trimestre</t>
  </si>
  <si>
    <t>total segundo semestre</t>
  </si>
  <si>
    <t>total año</t>
  </si>
  <si>
    <t>Saldo</t>
  </si>
  <si>
    <t>GOBIERNO REGIONAL DEL MAULE</t>
  </si>
  <si>
    <t>DE PLANTA A SUPLENCIA</t>
  </si>
  <si>
    <t>PLAN DE COMPRAS</t>
  </si>
  <si>
    <t>Gasto de funcionamiento</t>
  </si>
  <si>
    <t>PLAN ANUAL DE COMPRAS</t>
  </si>
  <si>
    <t>(ver decreto 01086)</t>
  </si>
  <si>
    <t xml:space="preserve">A LA DISTRIBUCIÓN </t>
  </si>
  <si>
    <t>GASTOS DE FUNCIONAMIENTO REGION DEL MAULE</t>
  </si>
  <si>
    <t>Subt.</t>
  </si>
  <si>
    <t>Item</t>
  </si>
  <si>
    <t>Asig.</t>
  </si>
  <si>
    <t>Sub-asig</t>
  </si>
  <si>
    <t>28.05</t>
  </si>
  <si>
    <t>18.02</t>
  </si>
  <si>
    <t>12.02</t>
  </si>
  <si>
    <t>16.02</t>
  </si>
  <si>
    <t>17.03</t>
  </si>
  <si>
    <t>09.04</t>
  </si>
  <si>
    <t>07.05</t>
  </si>
  <si>
    <t>24.05</t>
  </si>
  <si>
    <t>10.06</t>
  </si>
  <si>
    <t>07.07</t>
  </si>
  <si>
    <t>I N G R E S O S</t>
  </si>
  <si>
    <t>+</t>
  </si>
  <si>
    <t>05</t>
  </si>
  <si>
    <t>TRANSFERENCIAS CORRIENTES</t>
  </si>
  <si>
    <t>02</t>
  </si>
  <si>
    <t>Del Gobierno Central</t>
  </si>
  <si>
    <t>001</t>
  </si>
  <si>
    <t>Financiamiento Regional Tesoro Público</t>
  </si>
  <si>
    <t>032</t>
  </si>
  <si>
    <t>Subsecretaría de Desarrollo Regional y Administrativo - Programas de Convergencia</t>
  </si>
  <si>
    <t>111</t>
  </si>
  <si>
    <t>Subsecretaría de Desarrollo Regional y Administrativo</t>
  </si>
  <si>
    <t>08</t>
  </si>
  <si>
    <t>OTROS INGRESOS CORRIENTES</t>
  </si>
  <si>
    <t>01</t>
  </si>
  <si>
    <t>Recuperaciones y Reembolsos por Licencias Médicas</t>
  </si>
  <si>
    <t>Multas y Sanciones Pecuniarias</t>
  </si>
  <si>
    <t>99</t>
  </si>
  <si>
    <t>Otros</t>
  </si>
  <si>
    <t>RECUPERACIÓN DE PRÉSTAMOS</t>
  </si>
  <si>
    <t>10</t>
  </si>
  <si>
    <t>Ingresos por Percibir</t>
  </si>
  <si>
    <t xml:space="preserve">TRANSFERENCIAS PARA GASTO DE CAPITAL </t>
  </si>
  <si>
    <t>15</t>
  </si>
  <si>
    <t>SALDO INICIAL DE CAJA</t>
  </si>
  <si>
    <t>G A S T O S</t>
  </si>
  <si>
    <t>21</t>
  </si>
  <si>
    <t>GASTOS EN PERSONAL</t>
  </si>
  <si>
    <t>Personal de planta</t>
  </si>
  <si>
    <t>sueldos y sobre sueldos</t>
  </si>
  <si>
    <t>sueldos base</t>
  </si>
  <si>
    <t>002</t>
  </si>
  <si>
    <t>asignacion de antigüedad</t>
  </si>
  <si>
    <t>003</t>
  </si>
  <si>
    <t>asignacion profesional</t>
  </si>
  <si>
    <t>004</t>
  </si>
  <si>
    <t>asignacion de zona</t>
  </si>
  <si>
    <t>012</t>
  </si>
  <si>
    <t>Gastos de Representacion</t>
  </si>
  <si>
    <t>013</t>
  </si>
  <si>
    <t>asignacion de Direccion Superior</t>
  </si>
  <si>
    <t>014</t>
  </si>
  <si>
    <t>asignaciones compensatorias</t>
  </si>
  <si>
    <t>015</t>
  </si>
  <si>
    <t>asignaciones sustitutivas</t>
  </si>
  <si>
    <t>022</t>
  </si>
  <si>
    <t>componente base asignacion de desempeño</t>
  </si>
  <si>
    <t>039</t>
  </si>
  <si>
    <t>asignacion de responsabiidad superior</t>
  </si>
  <si>
    <t>aportes del empleador</t>
  </si>
  <si>
    <t>al servicio de bienestar</t>
  </si>
  <si>
    <t>otras cotizaciones previsionales</t>
  </si>
  <si>
    <t>asignaciones por desempeño</t>
  </si>
  <si>
    <t>desepeño institucional</t>
  </si>
  <si>
    <t>desempeño colectivo</t>
  </si>
  <si>
    <t>Remuneraciones Variables</t>
  </si>
  <si>
    <t>Asignacion por desempeño de funciones críticas</t>
  </si>
  <si>
    <t>005</t>
  </si>
  <si>
    <t>Trabajos extraordinarios</t>
  </si>
  <si>
    <t>006</t>
  </si>
  <si>
    <t>Comisiones de Servicio en el país</t>
  </si>
  <si>
    <t>007</t>
  </si>
  <si>
    <t>Comisiones de Servicio en el Exterior</t>
  </si>
  <si>
    <t>Aguinaldos y bonos</t>
  </si>
  <si>
    <t>Aguinaldos</t>
  </si>
  <si>
    <t>Bono de escolaridad</t>
  </si>
  <si>
    <t>Bonos Especiales</t>
  </si>
  <si>
    <t>Bonificacion adicional al Bono de escolaridad</t>
  </si>
  <si>
    <t>Personal a contrata</t>
  </si>
  <si>
    <t>Sueldos y sobre sueldos</t>
  </si>
  <si>
    <t>asignaciones sustitutitas</t>
  </si>
  <si>
    <t>021</t>
  </si>
  <si>
    <t>03</t>
  </si>
  <si>
    <t>Otras Remuneraciones</t>
  </si>
  <si>
    <t>Honorarios a suma alzada - personas naturales</t>
  </si>
  <si>
    <t>viaticos</t>
  </si>
  <si>
    <t>Remuneraciones reguladas por el Código del trabajo</t>
  </si>
  <si>
    <t>Suplencias y reemplazos</t>
  </si>
  <si>
    <t>22</t>
  </si>
  <si>
    <t>BIENES Y SERVICIOS DE CONSUMO</t>
  </si>
  <si>
    <t>Textiles, Vestuarios y calzado</t>
  </si>
  <si>
    <t>Vestuario, accesorios y prendas diversas</t>
  </si>
  <si>
    <t>Calzado</t>
  </si>
  <si>
    <t>Combustibles y Lubricantes</t>
  </si>
  <si>
    <t>Para Vehículos</t>
  </si>
  <si>
    <t>04</t>
  </si>
  <si>
    <t>Materiales de uso o consumo</t>
  </si>
  <si>
    <t>Materiales de oficina</t>
  </si>
  <si>
    <t>Productos Farmacéuticos</t>
  </si>
  <si>
    <t>Materiles y útiles de aseo</t>
  </si>
  <si>
    <t>008</t>
  </si>
  <si>
    <t>009</t>
  </si>
  <si>
    <t>Insumos, Repuestos y accesorios Computacionales</t>
  </si>
  <si>
    <t>011</t>
  </si>
  <si>
    <t>repuestos y accesorios para mantenimiento y reparacion de vehículos</t>
  </si>
  <si>
    <t>Otros Materiales, Repuestos y Útiles deversos para mantenimiento y reparaciones</t>
  </si>
  <si>
    <t>Equipos Menores</t>
  </si>
  <si>
    <t>Servicios Básicos</t>
  </si>
  <si>
    <t>Electricidad</t>
  </si>
  <si>
    <t>Agua</t>
  </si>
  <si>
    <t>Gas</t>
  </si>
  <si>
    <t>Correo</t>
  </si>
  <si>
    <t>Telefonía Fija</t>
  </si>
  <si>
    <t>Telefonía Celular</t>
  </si>
  <si>
    <t>Acceso a Internet</t>
  </si>
  <si>
    <t>06</t>
  </si>
  <si>
    <t>Mantenimiento y Reparaciones</t>
  </si>
  <si>
    <t>Mantenimiento y Reparacion de edificaciones</t>
  </si>
  <si>
    <t>Mantenimiento y Reparacion de Vehículos</t>
  </si>
  <si>
    <t>Mantenimiento y Reparacion de equipos Informaáticos</t>
  </si>
  <si>
    <t>999</t>
  </si>
  <si>
    <t>otros</t>
  </si>
  <si>
    <t>07</t>
  </si>
  <si>
    <t>Publicidad y Difusión</t>
  </si>
  <si>
    <t>Servicios de Publicidad</t>
  </si>
  <si>
    <t>Servicios Generales</t>
  </si>
  <si>
    <t>Servicios de aseo</t>
  </si>
  <si>
    <t>Servicios de Vigilancias</t>
  </si>
  <si>
    <t>Pasajes, Fletes y Bodegaje</t>
  </si>
  <si>
    <t>Salas Cunas y/o Jardines Infantiles</t>
  </si>
  <si>
    <t>010</t>
  </si>
  <si>
    <t>Servicios de Suscripción y Similares</t>
  </si>
  <si>
    <t>09</t>
  </si>
  <si>
    <t>Arriendos</t>
  </si>
  <si>
    <t>Arriendo de Edificios</t>
  </si>
  <si>
    <t>Arriendos de Vehículos</t>
  </si>
  <si>
    <t>Arriendos de Máquinas y equipos</t>
  </si>
  <si>
    <t>Servicios Financieros y de Seguros</t>
  </si>
  <si>
    <t>Primas y gastos de seguros</t>
  </si>
  <si>
    <t>11</t>
  </si>
  <si>
    <t>Servicios ténicos y profesionales</t>
  </si>
  <si>
    <t>Cursos de capacticacion</t>
  </si>
  <si>
    <t>Servicios Informaticos</t>
  </si>
  <si>
    <t>12</t>
  </si>
  <si>
    <t>Otros gastos en Bienes y Servicios de Consumo</t>
  </si>
  <si>
    <t>Gastos Menores</t>
  </si>
  <si>
    <t>Gastos de Representacion, Protocolo y Ceremonial</t>
  </si>
  <si>
    <t>Constribuciones</t>
  </si>
  <si>
    <t>23</t>
  </si>
  <si>
    <t>PRESTACIONES DE SEGURIDAD SOCIAL</t>
  </si>
  <si>
    <t>24</t>
  </si>
  <si>
    <t>Al Sector Privado</t>
  </si>
  <si>
    <t>050</t>
  </si>
  <si>
    <t>Pagos Art. 39 e Inciso Final Art. 72 Ley N° 19.175</t>
  </si>
  <si>
    <t>Dietas Sesiones</t>
  </si>
  <si>
    <t>Dietas Comisiones</t>
  </si>
  <si>
    <t>Dietas Anual</t>
  </si>
  <si>
    <t>Pasajes y Reembolsos para Sesiones</t>
  </si>
  <si>
    <t>Pasajes y Reembolsos Servicios en el país</t>
  </si>
  <si>
    <t>023</t>
  </si>
  <si>
    <t>Pasajes y reembolsos servicios en el exterior</t>
  </si>
  <si>
    <t>041</t>
  </si>
  <si>
    <t>Capacitación</t>
  </si>
  <si>
    <t>A Otras Entidades Públicas</t>
  </si>
  <si>
    <t>107</t>
  </si>
  <si>
    <t>INTEGROS AL FISCO</t>
  </si>
  <si>
    <t>OTROS GASTOS CORRIENTES</t>
  </si>
  <si>
    <t>29</t>
  </si>
  <si>
    <t>ADQUISICION DE ACTIVOS NO FINANCIEROS</t>
  </si>
  <si>
    <t>Equipos Informáticos</t>
  </si>
  <si>
    <t>Equipos Computacionales y Periferico</t>
  </si>
  <si>
    <t>Programas Informáticos</t>
  </si>
  <si>
    <t>Programas Comutacionales</t>
  </si>
  <si>
    <t>34</t>
  </si>
  <si>
    <t>SERVICIO DE LA DEUDA</t>
  </si>
  <si>
    <t>deuda flotante</t>
  </si>
  <si>
    <t>35</t>
  </si>
  <si>
    <t>SALDO FINAL DE CAJA</t>
  </si>
  <si>
    <t>ACUMULADO A MARZO</t>
  </si>
  <si>
    <t>FUNCIONAMIENTO - EJECUCIÓN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</si>
</sst>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_-;\-* #,##0_-;_-* &quot;-&quot;??_-;_-@_-"/>
    <numFmt numFmtId="166" formatCode="_-* #,##0.00_-;\-* #,##0.00_-;_-* &quot;-&quot;??_-;_-@_-"/>
    <numFmt numFmtId="167" formatCode="#,##0_ ;\-#,##0\ "/>
    <numFmt numFmtId="168" formatCode="#,##0_ ;[Red]\-#,##0\ "/>
    <numFmt numFmtId="169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.85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761">
    <xf numFmtId="0" fontId="0" fillId="0" borderId="0" xfId="0"/>
    <xf numFmtId="49" fontId="0" fillId="0" borderId="0" xfId="0" applyNumberFormat="1"/>
    <xf numFmtId="0" fontId="5" fillId="0" borderId="0" xfId="4" applyFont="1" applyAlignment="1">
      <alignment vertical="center" wrapText="1"/>
    </xf>
    <xf numFmtId="3" fontId="0" fillId="0" borderId="0" xfId="0" applyNumberFormat="1"/>
    <xf numFmtId="3" fontId="6" fillId="0" borderId="0" xfId="0" applyNumberFormat="1" applyFont="1"/>
    <xf numFmtId="0" fontId="0" fillId="2" borderId="0" xfId="0" applyFill="1"/>
    <xf numFmtId="164" fontId="0" fillId="0" borderId="0" xfId="2" applyFont="1"/>
    <xf numFmtId="3" fontId="1" fillId="0" borderId="0" xfId="2" applyNumberFormat="1" applyAlignment="1">
      <alignment horizontal="left" vertical="center"/>
    </xf>
    <xf numFmtId="164" fontId="7" fillId="0" borderId="0" xfId="2" applyFont="1" applyFill="1" applyAlignment="1">
      <alignment vertical="center" wrapText="1"/>
    </xf>
    <xf numFmtId="10" fontId="0" fillId="0" borderId="0" xfId="3" applyNumberFormat="1" applyFont="1"/>
    <xf numFmtId="164" fontId="1" fillId="0" borderId="0" xfId="2" applyAlignment="1">
      <alignment horizontal="left" vertical="center"/>
    </xf>
    <xf numFmtId="164" fontId="5" fillId="0" borderId="0" xfId="2" applyFont="1" applyFill="1" applyAlignment="1">
      <alignment vertical="center" wrapText="1"/>
    </xf>
    <xf numFmtId="165" fontId="0" fillId="0" borderId="0" xfId="0" applyNumberFormat="1"/>
    <xf numFmtId="3" fontId="0" fillId="2" borderId="0" xfId="0" applyNumberFormat="1" applyFill="1"/>
    <xf numFmtId="164" fontId="1" fillId="0" borderId="0" xfId="2" applyFont="1"/>
    <xf numFmtId="3" fontId="8" fillId="2" borderId="1" xfId="4" applyNumberFormat="1" applyFont="1" applyFill="1" applyBorder="1" applyAlignment="1">
      <alignment vertical="center" wrapText="1"/>
    </xf>
    <xf numFmtId="166" fontId="9" fillId="0" borderId="0" xfId="1" applyFont="1" applyFill="1" applyAlignment="1">
      <alignment vertical="center" wrapText="1"/>
    </xf>
    <xf numFmtId="49" fontId="9" fillId="0" borderId="0" xfId="1" applyNumberFormat="1" applyFont="1" applyFill="1" applyAlignment="1">
      <alignment vertical="center" wrapText="1"/>
    </xf>
    <xf numFmtId="165" fontId="5" fillId="0" borderId="0" xfId="1" applyNumberFormat="1" applyFont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49" fontId="11" fillId="0" borderId="0" xfId="4" applyNumberFormat="1" applyFont="1" applyAlignment="1">
      <alignment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horizontal="center" vertical="center" wrapText="1"/>
    </xf>
    <xf numFmtId="0" fontId="8" fillId="4" borderId="6" xfId="4" applyFont="1" applyFill="1" applyBorder="1" applyAlignment="1">
      <alignment horizontal="center" vertical="center" wrapText="1"/>
    </xf>
    <xf numFmtId="0" fontId="8" fillId="4" borderId="6" xfId="5" applyFont="1" applyFill="1" applyBorder="1" applyAlignment="1">
      <alignment horizontal="center" vertical="center" wrapText="1"/>
    </xf>
    <xf numFmtId="0" fontId="8" fillId="4" borderId="0" xfId="4" applyFont="1" applyFill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3" fillId="0" borderId="0" xfId="0" applyFont="1"/>
    <xf numFmtId="0" fontId="9" fillId="0" borderId="0" xfId="4" applyFont="1" applyAlignment="1">
      <alignment vertical="center" wrapText="1"/>
    </xf>
    <xf numFmtId="49" fontId="9" fillId="0" borderId="0" xfId="4" applyNumberFormat="1" applyFont="1" applyAlignment="1">
      <alignment vertical="center" wrapText="1"/>
    </xf>
    <xf numFmtId="0" fontId="9" fillId="3" borderId="10" xfId="4" applyFont="1" applyFill="1" applyBorder="1" applyAlignment="1">
      <alignment horizontal="center" vertical="center" wrapText="1"/>
    </xf>
    <xf numFmtId="0" fontId="9" fillId="3" borderId="10" xfId="5" applyFont="1" applyFill="1" applyBorder="1" applyAlignment="1">
      <alignment horizontal="center" vertical="center" wrapText="1"/>
    </xf>
    <xf numFmtId="0" fontId="9" fillId="3" borderId="11" xfId="4" applyFont="1" applyFill="1" applyBorder="1" applyAlignment="1">
      <alignment horizontal="center" vertical="center" wrapText="1"/>
    </xf>
    <xf numFmtId="14" fontId="9" fillId="4" borderId="10" xfId="4" applyNumberFormat="1" applyFont="1" applyFill="1" applyBorder="1" applyAlignment="1">
      <alignment horizontal="center" vertical="center" wrapText="1"/>
    </xf>
    <xf numFmtId="14" fontId="9" fillId="4" borderId="10" xfId="5" applyNumberFormat="1" applyFont="1" applyFill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9" fillId="4" borderId="10" xfId="4" applyFont="1" applyFill="1" applyBorder="1" applyAlignment="1">
      <alignment horizontal="center" vertical="center" wrapText="1"/>
    </xf>
    <xf numFmtId="0" fontId="9" fillId="4" borderId="10" xfId="5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14" fontId="9" fillId="3" borderId="10" xfId="4" applyNumberFormat="1" applyFont="1" applyFill="1" applyBorder="1" applyAlignment="1">
      <alignment horizontal="center" vertical="center" wrapText="1"/>
    </xf>
    <xf numFmtId="14" fontId="12" fillId="3" borderId="10" xfId="4" applyNumberFormat="1" applyFont="1" applyFill="1" applyBorder="1" applyAlignment="1">
      <alignment horizontal="center" vertical="center" wrapText="1"/>
    </xf>
    <xf numFmtId="14" fontId="9" fillId="3" borderId="10" xfId="5" applyNumberFormat="1" applyFont="1" applyFill="1" applyBorder="1" applyAlignment="1">
      <alignment horizontal="center" vertical="center" wrapText="1"/>
    </xf>
    <xf numFmtId="14" fontId="9" fillId="3" borderId="11" xfId="4" applyNumberFormat="1" applyFont="1" applyFill="1" applyBorder="1" applyAlignment="1">
      <alignment horizontal="center" vertical="center" wrapText="1"/>
    </xf>
    <xf numFmtId="14" fontId="9" fillId="3" borderId="0" xfId="4" applyNumberFormat="1" applyFont="1" applyFill="1" applyAlignment="1">
      <alignment horizontal="center" vertical="center" wrapText="1"/>
    </xf>
    <xf numFmtId="0" fontId="9" fillId="3" borderId="14" xfId="4" applyFont="1" applyFill="1" applyBorder="1" applyAlignment="1">
      <alignment horizontal="center" vertical="center" wrapText="1"/>
    </xf>
    <xf numFmtId="0" fontId="9" fillId="3" borderId="14" xfId="5" applyFont="1" applyFill="1" applyBorder="1" applyAlignment="1">
      <alignment horizontal="center" vertical="center" wrapText="1"/>
    </xf>
    <xf numFmtId="0" fontId="9" fillId="3" borderId="15" xfId="4" applyFont="1" applyFill="1" applyBorder="1" applyAlignment="1">
      <alignment horizontal="center" vertical="center" wrapText="1"/>
    </xf>
    <xf numFmtId="0" fontId="9" fillId="4" borderId="14" xfId="4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3" fillId="5" borderId="17" xfId="4" applyFont="1" applyFill="1" applyBorder="1" applyAlignment="1">
      <alignment horizontal="center" vertical="center" wrapText="1"/>
    </xf>
    <xf numFmtId="3" fontId="9" fillId="2" borderId="18" xfId="4" quotePrefix="1" applyNumberFormat="1" applyFont="1" applyFill="1" applyBorder="1" applyAlignment="1">
      <alignment horizontal="center" vertical="center" wrapText="1"/>
    </xf>
    <xf numFmtId="0" fontId="13" fillId="5" borderId="0" xfId="4" applyFont="1" applyFill="1" applyAlignment="1">
      <alignment horizontal="center" vertical="center" wrapText="1"/>
    </xf>
    <xf numFmtId="3" fontId="9" fillId="0" borderId="0" xfId="4" quotePrefix="1" applyNumberFormat="1" applyFont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9" fillId="0" borderId="18" xfId="4" applyFont="1" applyBorder="1" applyAlignment="1">
      <alignment horizontal="center" vertical="center" wrapText="1"/>
    </xf>
    <xf numFmtId="0" fontId="11" fillId="5" borderId="19" xfId="4" applyFont="1" applyFill="1" applyBorder="1" applyAlignment="1">
      <alignment vertical="center" wrapText="1"/>
    </xf>
    <xf numFmtId="49" fontId="11" fillId="5" borderId="20" xfId="4" applyNumberFormat="1" applyFont="1" applyFill="1" applyBorder="1" applyAlignment="1">
      <alignment vertical="center" wrapText="1"/>
    </xf>
    <xf numFmtId="0" fontId="11" fillId="5" borderId="20" xfId="4" applyFont="1" applyFill="1" applyBorder="1" applyAlignment="1">
      <alignment vertical="center" wrapText="1"/>
    </xf>
    <xf numFmtId="3" fontId="8" fillId="5" borderId="20" xfId="4" applyNumberFormat="1" applyFont="1" applyFill="1" applyBorder="1" applyAlignment="1">
      <alignment vertical="center" wrapText="1"/>
    </xf>
    <xf numFmtId="3" fontId="8" fillId="5" borderId="21" xfId="4" applyNumberFormat="1" applyFont="1" applyFill="1" applyBorder="1" applyAlignment="1">
      <alignment vertical="center" wrapText="1"/>
    </xf>
    <xf numFmtId="3" fontId="8" fillId="5" borderId="0" xfId="4" applyNumberFormat="1" applyFont="1" applyFill="1" applyAlignment="1">
      <alignment vertical="center" wrapText="1"/>
    </xf>
    <xf numFmtId="3" fontId="8" fillId="5" borderId="1" xfId="4" applyNumberFormat="1" applyFont="1" applyFill="1" applyBorder="1" applyAlignment="1">
      <alignment vertical="center" wrapText="1"/>
    </xf>
    <xf numFmtId="0" fontId="11" fillId="0" borderId="22" xfId="4" applyFont="1" applyBorder="1" applyAlignment="1">
      <alignment vertical="center" wrapText="1"/>
    </xf>
    <xf numFmtId="49" fontId="11" fillId="0" borderId="22" xfId="4" applyNumberFormat="1" applyFont="1" applyBorder="1" applyAlignment="1">
      <alignment vertical="center" wrapText="1"/>
    </xf>
    <xf numFmtId="3" fontId="8" fillId="0" borderId="22" xfId="4" applyNumberFormat="1" applyFont="1" applyBorder="1" applyAlignment="1">
      <alignment vertical="center" wrapText="1"/>
    </xf>
    <xf numFmtId="3" fontId="8" fillId="0" borderId="23" xfId="4" applyNumberFormat="1" applyFont="1" applyBorder="1" applyAlignment="1">
      <alignment vertical="center" wrapText="1"/>
    </xf>
    <xf numFmtId="3" fontId="8" fillId="2" borderId="24" xfId="4" applyNumberFormat="1" applyFont="1" applyFill="1" applyBorder="1" applyAlignment="1">
      <alignment vertical="center" wrapText="1"/>
    </xf>
    <xf numFmtId="3" fontId="8" fillId="0" borderId="0" xfId="4" applyNumberFormat="1" applyFont="1" applyAlignment="1">
      <alignment vertical="center" wrapText="1"/>
    </xf>
    <xf numFmtId="3" fontId="11" fillId="0" borderId="25" xfId="4" applyNumberFormat="1" applyFont="1" applyBorder="1" applyAlignment="1">
      <alignment vertical="center" wrapText="1"/>
    </xf>
    <xf numFmtId="3" fontId="11" fillId="0" borderId="26" xfId="4" applyNumberFormat="1" applyFont="1" applyBorder="1" applyAlignment="1">
      <alignment vertical="center" wrapText="1"/>
    </xf>
    <xf numFmtId="3" fontId="11" fillId="0" borderId="27" xfId="4" applyNumberFormat="1" applyFont="1" applyBorder="1" applyAlignment="1">
      <alignment vertical="center" wrapText="1"/>
    </xf>
    <xf numFmtId="0" fontId="11" fillId="0" borderId="28" xfId="0" quotePrefix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3" fontId="14" fillId="0" borderId="28" xfId="0" applyNumberFormat="1" applyFont="1" applyBorder="1" applyAlignment="1">
      <alignment horizontal="right" vertical="center"/>
    </xf>
    <xf numFmtId="3" fontId="8" fillId="0" borderId="29" xfId="4" applyNumberFormat="1" applyFont="1" applyBorder="1" applyAlignment="1">
      <alignment vertical="center" wrapText="1"/>
    </xf>
    <xf numFmtId="3" fontId="8" fillId="0" borderId="28" xfId="4" applyNumberFormat="1" applyFont="1" applyBorder="1" applyAlignment="1">
      <alignment vertical="center" wrapText="1"/>
    </xf>
    <xf numFmtId="3" fontId="8" fillId="2" borderId="30" xfId="4" applyNumberFormat="1" applyFont="1" applyFill="1" applyBorder="1" applyAlignment="1">
      <alignment vertical="center" wrapText="1"/>
    </xf>
    <xf numFmtId="3" fontId="14" fillId="0" borderId="29" xfId="0" applyNumberFormat="1" applyFont="1" applyBorder="1" applyAlignment="1">
      <alignment horizontal="right" vertical="center"/>
    </xf>
    <xf numFmtId="3" fontId="14" fillId="0" borderId="30" xfId="0" applyNumberFormat="1" applyFont="1" applyBorder="1" applyAlignment="1">
      <alignment horizontal="right" vertical="center"/>
    </xf>
    <xf numFmtId="0" fontId="9" fillId="0" borderId="28" xfId="0" quotePrefix="1" applyFont="1" applyBorder="1" applyAlignment="1" applyProtection="1">
      <alignment horizontal="center" vertical="center"/>
      <protection locked="0"/>
    </xf>
    <xf numFmtId="49" fontId="9" fillId="0" borderId="28" xfId="0" quotePrefix="1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3" fontId="15" fillId="0" borderId="28" xfId="0" applyNumberFormat="1" applyFont="1" applyBorder="1" applyAlignment="1">
      <alignment horizontal="right" vertical="center"/>
    </xf>
    <xf numFmtId="3" fontId="15" fillId="0" borderId="29" xfId="0" applyNumberFormat="1" applyFont="1" applyBorder="1" applyAlignment="1">
      <alignment horizontal="right" vertical="center"/>
    </xf>
    <xf numFmtId="3" fontId="15" fillId="2" borderId="30" xfId="0" applyNumberFormat="1" applyFont="1" applyFill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30" xfId="0" applyNumberFormat="1" applyFont="1" applyBorder="1" applyAlignment="1">
      <alignment horizontal="right" vertical="center"/>
    </xf>
    <xf numFmtId="0" fontId="16" fillId="0" borderId="28" xfId="0" applyFont="1" applyBorder="1" applyAlignment="1" applyProtection="1">
      <alignment horizontal="center" vertical="center"/>
      <protection locked="0"/>
    </xf>
    <xf numFmtId="3" fontId="7" fillId="0" borderId="29" xfId="4" applyNumberFormat="1" applyFont="1" applyBorder="1" applyAlignment="1">
      <alignment vertical="center"/>
    </xf>
    <xf numFmtId="3" fontId="7" fillId="0" borderId="28" xfId="4" applyNumberFormat="1" applyFont="1" applyBorder="1" applyAlignment="1">
      <alignment vertical="center"/>
    </xf>
    <xf numFmtId="3" fontId="7" fillId="2" borderId="30" xfId="4" applyNumberFormat="1" applyFont="1" applyFill="1" applyBorder="1" applyAlignment="1">
      <alignment vertical="center"/>
    </xf>
    <xf numFmtId="3" fontId="7" fillId="0" borderId="0" xfId="4" applyNumberFormat="1" applyFont="1" applyAlignment="1">
      <alignment vertical="center"/>
    </xf>
    <xf numFmtId="0" fontId="9" fillId="0" borderId="0" xfId="4" applyFont="1" applyAlignment="1">
      <alignment vertical="center"/>
    </xf>
    <xf numFmtId="3" fontId="9" fillId="0" borderId="31" xfId="4" applyNumberFormat="1" applyFont="1" applyBorder="1" applyAlignment="1">
      <alignment vertical="center" wrapText="1"/>
    </xf>
    <xf numFmtId="3" fontId="9" fillId="2" borderId="31" xfId="4" applyNumberFormat="1" applyFont="1" applyFill="1" applyBorder="1" applyAlignment="1">
      <alignment vertical="center" wrapText="1"/>
    </xf>
    <xf numFmtId="3" fontId="9" fillId="0" borderId="32" xfId="4" applyNumberFormat="1" applyFont="1" applyBorder="1" applyAlignment="1">
      <alignment vertical="center" wrapText="1"/>
    </xf>
    <xf numFmtId="3" fontId="9" fillId="0" borderId="33" xfId="4" applyNumberFormat="1" applyFont="1" applyBorder="1" applyAlignment="1">
      <alignment vertical="center" wrapText="1"/>
    </xf>
    <xf numFmtId="3" fontId="9" fillId="0" borderId="34" xfId="4" applyNumberFormat="1" applyFont="1" applyBorder="1" applyAlignment="1">
      <alignment vertical="center" wrapText="1"/>
    </xf>
    <xf numFmtId="3" fontId="9" fillId="0" borderId="35" xfId="4" applyNumberFormat="1" applyFont="1" applyBorder="1" applyAlignment="1">
      <alignment vertical="center" wrapText="1"/>
    </xf>
    <xf numFmtId="3" fontId="9" fillId="0" borderId="36" xfId="4" applyNumberFormat="1" applyFont="1" applyBorder="1" applyAlignment="1">
      <alignment vertical="center" wrapText="1"/>
    </xf>
    <xf numFmtId="3" fontId="14" fillId="2" borderId="30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9" fillId="0" borderId="28" xfId="0" applyFont="1" applyBorder="1" applyAlignment="1" applyProtection="1">
      <alignment horizontal="left" vertical="center"/>
      <protection locked="0"/>
    </xf>
    <xf numFmtId="3" fontId="7" fillId="0" borderId="29" xfId="4" applyNumberFormat="1" applyFont="1" applyBorder="1" applyAlignment="1">
      <alignment vertical="center" wrapText="1"/>
    </xf>
    <xf numFmtId="3" fontId="7" fillId="0" borderId="28" xfId="4" applyNumberFormat="1" applyFont="1" applyBorder="1" applyAlignment="1">
      <alignment vertical="center" wrapText="1"/>
    </xf>
    <xf numFmtId="3" fontId="7" fillId="0" borderId="0" xfId="4" applyNumberFormat="1" applyFont="1" applyAlignment="1">
      <alignment vertical="center" wrapText="1"/>
    </xf>
    <xf numFmtId="3" fontId="9" fillId="0" borderId="37" xfId="4" applyNumberFormat="1" applyFont="1" applyBorder="1" applyAlignment="1">
      <alignment vertical="center" wrapText="1"/>
    </xf>
    <xf numFmtId="0" fontId="17" fillId="0" borderId="28" xfId="0" applyFont="1" applyBorder="1" applyAlignment="1" applyProtection="1">
      <alignment horizontal="center" vertical="center"/>
      <protection locked="0"/>
    </xf>
    <xf numFmtId="3" fontId="14" fillId="0" borderId="28" xfId="0" applyNumberFormat="1" applyFont="1" applyBorder="1" applyAlignment="1" applyProtection="1">
      <alignment horizontal="right" vertical="center"/>
      <protection locked="0"/>
    </xf>
    <xf numFmtId="3" fontId="14" fillId="0" borderId="29" xfId="0" applyNumberFormat="1" applyFont="1" applyBorder="1" applyAlignment="1" applyProtection="1">
      <alignment horizontal="right" vertical="center"/>
      <protection locked="0"/>
    </xf>
    <xf numFmtId="3" fontId="14" fillId="0" borderId="0" xfId="0" applyNumberFormat="1" applyFont="1" applyAlignment="1" applyProtection="1">
      <alignment horizontal="right" vertical="center"/>
      <protection locked="0"/>
    </xf>
    <xf numFmtId="3" fontId="11" fillId="0" borderId="31" xfId="4" applyNumberFormat="1" applyFont="1" applyBorder="1" applyAlignment="1">
      <alignment vertical="center" wrapText="1"/>
    </xf>
    <xf numFmtId="3" fontId="11" fillId="0" borderId="37" xfId="4" applyNumberFormat="1" applyFont="1" applyBorder="1" applyAlignment="1">
      <alignment vertical="center" wrapText="1"/>
    </xf>
    <xf numFmtId="3" fontId="14" fillId="0" borderId="38" xfId="0" applyNumberFormat="1" applyFont="1" applyBorder="1" applyAlignment="1">
      <alignment horizontal="right" vertical="center"/>
    </xf>
    <xf numFmtId="0" fontId="17" fillId="0" borderId="39" xfId="0" applyFont="1" applyBorder="1" applyAlignment="1" applyProtection="1">
      <alignment horizontal="center" vertical="center"/>
      <protection locked="0"/>
    </xf>
    <xf numFmtId="49" fontId="11" fillId="0" borderId="39" xfId="0" applyNumberFormat="1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3" fontId="14" fillId="0" borderId="39" xfId="0" applyNumberFormat="1" applyFont="1" applyBorder="1" applyAlignment="1" applyProtection="1">
      <alignment horizontal="right" vertical="center"/>
      <protection locked="0"/>
    </xf>
    <xf numFmtId="3" fontId="8" fillId="0" borderId="40" xfId="4" applyNumberFormat="1" applyFont="1" applyBorder="1" applyAlignment="1">
      <alignment vertical="center" wrapText="1"/>
    </xf>
    <xf numFmtId="3" fontId="8" fillId="0" borderId="39" xfId="4" applyNumberFormat="1" applyFont="1" applyBorder="1" applyAlignment="1">
      <alignment vertical="center" wrapText="1"/>
    </xf>
    <xf numFmtId="3" fontId="7" fillId="2" borderId="38" xfId="4" applyNumberFormat="1" applyFont="1" applyFill="1" applyBorder="1" applyAlignment="1">
      <alignment vertical="center"/>
    </xf>
    <xf numFmtId="3" fontId="11" fillId="0" borderId="41" xfId="4" applyNumberFormat="1" applyFont="1" applyBorder="1" applyAlignment="1">
      <alignment vertical="center" wrapText="1"/>
    </xf>
    <xf numFmtId="3" fontId="11" fillId="0" borderId="42" xfId="4" applyNumberFormat="1" applyFont="1" applyBorder="1" applyAlignment="1">
      <alignment vertical="center" wrapText="1"/>
    </xf>
    <xf numFmtId="3" fontId="9" fillId="0" borderId="43" xfId="4" applyNumberFormat="1" applyFont="1" applyBorder="1" applyAlignment="1">
      <alignment vertical="center" wrapText="1"/>
    </xf>
    <xf numFmtId="0" fontId="11" fillId="0" borderId="39" xfId="0" quotePrefix="1" applyFont="1" applyBorder="1" applyAlignment="1" applyProtection="1">
      <alignment horizontal="center" vertical="center"/>
      <protection locked="0"/>
    </xf>
    <xf numFmtId="3" fontId="14" fillId="0" borderId="40" xfId="0" applyNumberFormat="1" applyFont="1" applyBorder="1" applyAlignment="1" applyProtection="1">
      <alignment horizontal="right" vertical="center"/>
      <protection locked="0"/>
    </xf>
    <xf numFmtId="3" fontId="14" fillId="2" borderId="38" xfId="0" applyNumberFormat="1" applyFont="1" applyFill="1" applyBorder="1" applyAlignment="1" applyProtection="1">
      <alignment horizontal="right" vertical="center"/>
      <protection locked="0"/>
    </xf>
    <xf numFmtId="3" fontId="14" fillId="0" borderId="44" xfId="0" applyNumberFormat="1" applyFont="1" applyBorder="1" applyAlignment="1" applyProtection="1">
      <alignment horizontal="right" vertical="center"/>
      <protection locked="0"/>
    </xf>
    <xf numFmtId="3" fontId="14" fillId="0" borderId="45" xfId="0" applyNumberFormat="1" applyFont="1" applyBorder="1" applyAlignment="1" applyProtection="1">
      <alignment horizontal="right" vertical="center"/>
      <protection locked="0"/>
    </xf>
    <xf numFmtId="3" fontId="14" fillId="0" borderId="46" xfId="0" applyNumberFormat="1" applyFont="1" applyBorder="1" applyAlignment="1" applyProtection="1">
      <alignment horizontal="right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left" vertical="center" wrapText="1"/>
      <protection locked="0"/>
    </xf>
    <xf numFmtId="3" fontId="15" fillId="0" borderId="39" xfId="0" applyNumberFormat="1" applyFont="1" applyBorder="1" applyAlignment="1" applyProtection="1">
      <alignment horizontal="right" vertical="center"/>
      <protection locked="0"/>
    </xf>
    <xf numFmtId="3" fontId="15" fillId="0" borderId="40" xfId="0" applyNumberFormat="1" applyFont="1" applyBorder="1" applyAlignment="1" applyProtection="1">
      <alignment horizontal="right" vertical="center"/>
      <protection locked="0"/>
    </xf>
    <xf numFmtId="3" fontId="15" fillId="2" borderId="38" xfId="0" applyNumberFormat="1" applyFont="1" applyFill="1" applyBorder="1" applyAlignment="1" applyProtection="1">
      <alignment horizontal="right" vertical="center"/>
      <protection locked="0"/>
    </xf>
    <xf numFmtId="3" fontId="15" fillId="0" borderId="0" xfId="0" applyNumberFormat="1" applyFont="1" applyAlignment="1" applyProtection="1">
      <alignment horizontal="right" vertical="center"/>
      <protection locked="0"/>
    </xf>
    <xf numFmtId="3" fontId="15" fillId="0" borderId="38" xfId="0" applyNumberFormat="1" applyFont="1" applyBorder="1" applyAlignment="1" applyProtection="1">
      <alignment horizontal="right" vertical="center"/>
      <protection locked="0"/>
    </xf>
    <xf numFmtId="3" fontId="9" fillId="2" borderId="41" xfId="4" applyNumberFormat="1" applyFont="1" applyFill="1" applyBorder="1" applyAlignment="1">
      <alignment vertical="center" wrapText="1"/>
    </xf>
    <xf numFmtId="3" fontId="9" fillId="0" borderId="41" xfId="4" applyNumberFormat="1" applyFont="1" applyBorder="1" applyAlignment="1">
      <alignment vertical="center" wrapText="1"/>
    </xf>
    <xf numFmtId="0" fontId="11" fillId="0" borderId="47" xfId="0" quotePrefix="1" applyFont="1" applyBorder="1" applyAlignment="1" applyProtection="1">
      <alignment horizontal="center" vertical="center"/>
      <protection locked="0"/>
    </xf>
    <xf numFmtId="49" fontId="11" fillId="0" borderId="47" xfId="0" applyNumberFormat="1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left" vertical="center" wrapText="1"/>
      <protection locked="0"/>
    </xf>
    <xf numFmtId="3" fontId="8" fillId="0" borderId="48" xfId="4" applyNumberFormat="1" applyFont="1" applyBorder="1" applyAlignment="1">
      <alignment vertical="center" wrapText="1"/>
    </xf>
    <xf numFmtId="3" fontId="18" fillId="0" borderId="48" xfId="4" applyNumberFormat="1" applyFont="1" applyBorder="1" applyAlignment="1">
      <alignment vertical="center" wrapText="1"/>
    </xf>
    <xf numFmtId="3" fontId="8" fillId="0" borderId="49" xfId="4" applyNumberFormat="1" applyFont="1" applyBorder="1" applyAlignment="1">
      <alignment vertical="center" wrapText="1"/>
    </xf>
    <xf numFmtId="3" fontId="3" fillId="0" borderId="0" xfId="0" applyNumberFormat="1" applyFont="1"/>
    <xf numFmtId="3" fontId="13" fillId="0" borderId="41" xfId="4" applyNumberFormat="1" applyFont="1" applyBorder="1" applyAlignment="1">
      <alignment vertical="center" wrapText="1"/>
    </xf>
    <xf numFmtId="3" fontId="11" fillId="0" borderId="50" xfId="4" applyNumberFormat="1" applyFont="1" applyBorder="1" applyAlignment="1">
      <alignment vertical="center" wrapText="1"/>
    </xf>
    <xf numFmtId="0" fontId="11" fillId="5" borderId="19" xfId="4" applyFont="1" applyFill="1" applyBorder="1" applyAlignment="1">
      <alignment horizontal="center" vertical="center" wrapText="1"/>
    </xf>
    <xf numFmtId="49" fontId="11" fillId="5" borderId="20" xfId="4" applyNumberFormat="1" applyFont="1" applyFill="1" applyBorder="1" applyAlignment="1">
      <alignment horizontal="center" vertical="center" wrapText="1"/>
    </xf>
    <xf numFmtId="3" fontId="8" fillId="5" borderId="20" xfId="4" applyNumberFormat="1" applyFont="1" applyFill="1" applyBorder="1" applyAlignment="1">
      <alignment horizontal="left" vertical="center" wrapText="1"/>
    </xf>
    <xf numFmtId="3" fontId="18" fillId="5" borderId="21" xfId="4" applyNumberFormat="1" applyFont="1" applyFill="1" applyBorder="1" applyAlignment="1">
      <alignment vertical="center" wrapText="1"/>
    </xf>
    <xf numFmtId="3" fontId="8" fillId="2" borderId="1" xfId="4" applyNumberFormat="1" applyFont="1" applyFill="1" applyBorder="1" applyAlignment="1">
      <alignment horizontal="left" vertical="center" wrapText="1"/>
    </xf>
    <xf numFmtId="3" fontId="8" fillId="5" borderId="21" xfId="4" applyNumberFormat="1" applyFont="1" applyFill="1" applyBorder="1" applyAlignment="1">
      <alignment horizontal="left" vertical="center" wrapText="1"/>
    </xf>
    <xf numFmtId="3" fontId="11" fillId="5" borderId="51" xfId="4" applyNumberFormat="1" applyFont="1" applyFill="1" applyBorder="1" applyAlignment="1">
      <alignment horizontal="left" vertical="center" wrapText="1"/>
    </xf>
    <xf numFmtId="0" fontId="11" fillId="6" borderId="39" xfId="4" applyFont="1" applyFill="1" applyBorder="1" applyAlignment="1">
      <alignment horizontal="center" vertical="center" wrapText="1"/>
    </xf>
    <xf numFmtId="49" fontId="11" fillId="6" borderId="39" xfId="4" applyNumberFormat="1" applyFont="1" applyFill="1" applyBorder="1" applyAlignment="1">
      <alignment horizontal="center" vertical="center" wrapText="1"/>
    </xf>
    <xf numFmtId="0" fontId="11" fillId="6" borderId="39" xfId="4" applyFont="1" applyFill="1" applyBorder="1" applyAlignment="1">
      <alignment vertical="center" wrapText="1"/>
    </xf>
    <xf numFmtId="3" fontId="14" fillId="6" borderId="39" xfId="0" applyNumberFormat="1" applyFont="1" applyFill="1" applyBorder="1" applyAlignment="1" applyProtection="1">
      <alignment horizontal="right" vertical="center"/>
      <protection locked="0"/>
    </xf>
    <xf numFmtId="3" fontId="18" fillId="6" borderId="39" xfId="0" applyNumberFormat="1" applyFont="1" applyFill="1" applyBorder="1" applyAlignment="1" applyProtection="1">
      <alignment horizontal="right" vertical="center"/>
      <protection locked="0"/>
    </xf>
    <xf numFmtId="3" fontId="18" fillId="6" borderId="40" xfId="0" applyNumberFormat="1" applyFont="1" applyFill="1" applyBorder="1" applyAlignment="1" applyProtection="1">
      <alignment horizontal="right" vertical="center"/>
      <protection locked="0"/>
    </xf>
    <xf numFmtId="3" fontId="8" fillId="6" borderId="38" xfId="4" applyNumberFormat="1" applyFont="1" applyFill="1" applyBorder="1" applyAlignment="1">
      <alignment vertical="center" wrapText="1"/>
    </xf>
    <xf numFmtId="3" fontId="8" fillId="2" borderId="38" xfId="4" applyNumberFormat="1" applyFont="1" applyFill="1" applyBorder="1" applyAlignment="1">
      <alignment vertical="center" wrapText="1"/>
    </xf>
    <xf numFmtId="167" fontId="3" fillId="6" borderId="52" xfId="1" applyNumberFormat="1" applyFont="1" applyFill="1" applyBorder="1"/>
    <xf numFmtId="167" fontId="18" fillId="6" borderId="52" xfId="1" applyNumberFormat="1" applyFont="1" applyFill="1" applyBorder="1"/>
    <xf numFmtId="167" fontId="3" fillId="7" borderId="0" xfId="1" applyNumberFormat="1" applyFont="1" applyFill="1" applyBorder="1"/>
    <xf numFmtId="167" fontId="3" fillId="6" borderId="0" xfId="1" applyNumberFormat="1" applyFont="1" applyFill="1" applyBorder="1"/>
    <xf numFmtId="3" fontId="8" fillId="7" borderId="0" xfId="4" applyNumberFormat="1" applyFont="1" applyFill="1" applyAlignment="1">
      <alignment vertical="center" wrapText="1"/>
    </xf>
    <xf numFmtId="0" fontId="11" fillId="7" borderId="0" xfId="4" applyFont="1" applyFill="1" applyAlignment="1">
      <alignment vertical="center" wrapText="1"/>
    </xf>
    <xf numFmtId="3" fontId="11" fillId="6" borderId="53" xfId="4" applyNumberFormat="1" applyFont="1" applyFill="1" applyBorder="1" applyAlignment="1">
      <alignment vertical="center" wrapText="1"/>
    </xf>
    <xf numFmtId="3" fontId="11" fillId="6" borderId="43" xfId="4" applyNumberFormat="1" applyFont="1" applyFill="1" applyBorder="1" applyAlignment="1">
      <alignment vertical="center" wrapText="1"/>
    </xf>
    <xf numFmtId="3" fontId="0" fillId="6" borderId="0" xfId="0" applyNumberFormat="1" applyFill="1"/>
    <xf numFmtId="0" fontId="11" fillId="8" borderId="39" xfId="4" applyFont="1" applyFill="1" applyBorder="1" applyAlignment="1">
      <alignment horizontal="center" vertical="center" wrapText="1"/>
    </xf>
    <xf numFmtId="49" fontId="11" fillId="8" borderId="39" xfId="4" applyNumberFormat="1" applyFont="1" applyFill="1" applyBorder="1" applyAlignment="1">
      <alignment horizontal="center" vertical="center" wrapText="1"/>
    </xf>
    <xf numFmtId="0" fontId="11" fillId="8" borderId="39" xfId="4" applyFont="1" applyFill="1" applyBorder="1" applyAlignment="1">
      <alignment vertical="center" wrapText="1"/>
    </xf>
    <xf numFmtId="167" fontId="3" fillId="8" borderId="11" xfId="1" applyNumberFormat="1" applyFont="1" applyFill="1" applyBorder="1"/>
    <xf numFmtId="3" fontId="8" fillId="8" borderId="38" xfId="4" applyNumberFormat="1" applyFont="1" applyFill="1" applyBorder="1" applyAlignment="1">
      <alignment vertical="center" wrapText="1"/>
    </xf>
    <xf numFmtId="165" fontId="3" fillId="8" borderId="52" xfId="1" applyNumberFormat="1" applyFont="1" applyFill="1" applyBorder="1"/>
    <xf numFmtId="167" fontId="3" fillId="8" borderId="52" xfId="1" applyNumberFormat="1" applyFont="1" applyFill="1" applyBorder="1"/>
    <xf numFmtId="167" fontId="18" fillId="8" borderId="52" xfId="1" applyNumberFormat="1" applyFont="1" applyFill="1" applyBorder="1"/>
    <xf numFmtId="167" fontId="3" fillId="8" borderId="0" xfId="1" applyNumberFormat="1" applyFont="1" applyFill="1" applyBorder="1"/>
    <xf numFmtId="3" fontId="11" fillId="8" borderId="53" xfId="4" applyNumberFormat="1" applyFont="1" applyFill="1" applyBorder="1" applyAlignment="1">
      <alignment vertical="center" wrapText="1"/>
    </xf>
    <xf numFmtId="0" fontId="0" fillId="8" borderId="0" xfId="0" applyFill="1"/>
    <xf numFmtId="3" fontId="0" fillId="8" borderId="0" xfId="0" applyNumberFormat="1" applyFill="1"/>
    <xf numFmtId="0" fontId="11" fillId="9" borderId="39" xfId="4" applyFont="1" applyFill="1" applyBorder="1" applyAlignment="1">
      <alignment horizontal="center" vertical="center" wrapText="1"/>
    </xf>
    <xf numFmtId="49" fontId="11" fillId="9" borderId="39" xfId="4" applyNumberFormat="1" applyFont="1" applyFill="1" applyBorder="1" applyAlignment="1">
      <alignment horizontal="center" vertical="center" wrapText="1"/>
    </xf>
    <xf numFmtId="0" fontId="11" fillId="9" borderId="39" xfId="4" applyFont="1" applyFill="1" applyBorder="1" applyAlignment="1">
      <alignment vertical="center" wrapText="1"/>
    </xf>
    <xf numFmtId="167" fontId="3" fillId="9" borderId="11" xfId="1" applyNumberFormat="1" applyFont="1" applyFill="1" applyBorder="1"/>
    <xf numFmtId="3" fontId="8" fillId="9" borderId="38" xfId="4" applyNumberFormat="1" applyFont="1" applyFill="1" applyBorder="1" applyAlignment="1">
      <alignment vertical="center" wrapText="1"/>
    </xf>
    <xf numFmtId="165" fontId="18" fillId="9" borderId="52" xfId="1" applyNumberFormat="1" applyFont="1" applyFill="1" applyBorder="1"/>
    <xf numFmtId="165" fontId="3" fillId="9" borderId="52" xfId="1" applyNumberFormat="1" applyFont="1" applyFill="1" applyBorder="1"/>
    <xf numFmtId="167" fontId="3" fillId="9" borderId="52" xfId="1" applyNumberFormat="1" applyFont="1" applyFill="1" applyBorder="1"/>
    <xf numFmtId="167" fontId="3" fillId="9" borderId="0" xfId="1" applyNumberFormat="1" applyFont="1" applyFill="1" applyBorder="1"/>
    <xf numFmtId="3" fontId="11" fillId="9" borderId="53" xfId="4" applyNumberFormat="1" applyFont="1" applyFill="1" applyBorder="1" applyAlignment="1">
      <alignment vertical="center" wrapText="1"/>
    </xf>
    <xf numFmtId="0" fontId="0" fillId="9" borderId="0" xfId="0" applyFill="1"/>
    <xf numFmtId="3" fontId="0" fillId="9" borderId="0" xfId="0" applyNumberFormat="1" applyFill="1"/>
    <xf numFmtId="0" fontId="9" fillId="0" borderId="39" xfId="4" applyFont="1" applyBorder="1" applyAlignment="1">
      <alignment vertical="center" wrapText="1"/>
    </xf>
    <xf numFmtId="165" fontId="3" fillId="0" borderId="52" xfId="1" applyNumberFormat="1" applyFont="1" applyBorder="1"/>
    <xf numFmtId="167" fontId="3" fillId="0" borderId="52" xfId="1" applyNumberFormat="1" applyFont="1" applyBorder="1"/>
    <xf numFmtId="167" fontId="18" fillId="0" borderId="52" xfId="1" applyNumberFormat="1" applyFont="1" applyBorder="1"/>
    <xf numFmtId="167" fontId="3" fillId="0" borderId="11" xfId="1" applyNumberFormat="1" applyFont="1" applyBorder="1"/>
    <xf numFmtId="167" fontId="18" fillId="0" borderId="11" xfId="1" applyNumberFormat="1" applyFont="1" applyBorder="1"/>
    <xf numFmtId="3" fontId="8" fillId="2" borderId="55" xfId="4" applyNumberFormat="1" applyFont="1" applyFill="1" applyBorder="1" applyAlignment="1">
      <alignment vertical="center" wrapText="1"/>
    </xf>
    <xf numFmtId="165" fontId="18" fillId="0" borderId="52" xfId="1" applyNumberFormat="1" applyFont="1" applyBorder="1"/>
    <xf numFmtId="167" fontId="3" fillId="7" borderId="52" xfId="1" applyNumberFormat="1" applyFont="1" applyFill="1" applyBorder="1"/>
    <xf numFmtId="167" fontId="1" fillId="0" borderId="52" xfId="1" applyNumberFormat="1" applyFont="1" applyFill="1" applyBorder="1"/>
    <xf numFmtId="167" fontId="1" fillId="0" borderId="0" xfId="1" applyNumberFormat="1" applyFont="1" applyFill="1" applyBorder="1"/>
    <xf numFmtId="3" fontId="11" fillId="0" borderId="53" xfId="4" applyNumberFormat="1" applyFont="1" applyBorder="1" applyAlignment="1">
      <alignment vertical="center" wrapText="1"/>
    </xf>
    <xf numFmtId="168" fontId="11" fillId="0" borderId="56" xfId="4" applyNumberFormat="1" applyFont="1" applyBorder="1" applyAlignment="1">
      <alignment vertical="center" wrapText="1"/>
    </xf>
    <xf numFmtId="3" fontId="11" fillId="0" borderId="57" xfId="4" applyNumberFormat="1" applyFont="1" applyBorder="1" applyAlignment="1">
      <alignment vertical="center" wrapText="1"/>
    </xf>
    <xf numFmtId="168" fontId="11" fillId="0" borderId="58" xfId="4" applyNumberFormat="1" applyFont="1" applyBorder="1" applyAlignment="1">
      <alignment vertical="center" wrapText="1"/>
    </xf>
    <xf numFmtId="0" fontId="9" fillId="0" borderId="28" xfId="4" applyFont="1" applyBorder="1" applyAlignment="1">
      <alignment vertical="center" wrapText="1"/>
    </xf>
    <xf numFmtId="3" fontId="11" fillId="0" borderId="59" xfId="4" applyNumberFormat="1" applyFont="1" applyBorder="1" applyAlignment="1">
      <alignment vertical="center" wrapText="1"/>
    </xf>
    <xf numFmtId="168" fontId="11" fillId="0" borderId="60" xfId="4" applyNumberFormat="1" applyFont="1" applyBorder="1" applyAlignment="1">
      <alignment vertical="center" wrapText="1"/>
    </xf>
    <xf numFmtId="0" fontId="9" fillId="0" borderId="62" xfId="4" applyFont="1" applyBorder="1" applyAlignment="1">
      <alignment vertical="center" wrapText="1"/>
    </xf>
    <xf numFmtId="3" fontId="8" fillId="2" borderId="63" xfId="4" applyNumberFormat="1" applyFont="1" applyFill="1" applyBorder="1" applyAlignment="1">
      <alignment vertical="center" wrapText="1"/>
    </xf>
    <xf numFmtId="3" fontId="11" fillId="0" borderId="64" xfId="4" applyNumberFormat="1" applyFont="1" applyBorder="1" applyAlignment="1">
      <alignment vertical="center" wrapText="1"/>
    </xf>
    <xf numFmtId="168" fontId="11" fillId="0" borderId="65" xfId="4" applyNumberFormat="1" applyFont="1" applyBorder="1" applyAlignment="1">
      <alignment vertical="center" wrapText="1"/>
    </xf>
    <xf numFmtId="0" fontId="9" fillId="0" borderId="67" xfId="4" applyFont="1" applyBorder="1" applyAlignment="1">
      <alignment vertical="center" wrapText="1"/>
    </xf>
    <xf numFmtId="3" fontId="8" fillId="2" borderId="68" xfId="4" applyNumberFormat="1" applyFont="1" applyFill="1" applyBorder="1" applyAlignment="1">
      <alignment vertical="center" wrapText="1"/>
    </xf>
    <xf numFmtId="3" fontId="11" fillId="0" borderId="69" xfId="4" applyNumberFormat="1" applyFont="1" applyBorder="1" applyAlignment="1">
      <alignment vertical="center" wrapText="1"/>
    </xf>
    <xf numFmtId="168" fontId="11" fillId="0" borderId="70" xfId="4" applyNumberFormat="1" applyFont="1" applyBorder="1" applyAlignment="1">
      <alignment vertical="center" wrapText="1"/>
    </xf>
    <xf numFmtId="0" fontId="9" fillId="0" borderId="72" xfId="4" applyFont="1" applyBorder="1" applyAlignment="1">
      <alignment vertical="center" wrapText="1"/>
    </xf>
    <xf numFmtId="3" fontId="8" fillId="2" borderId="73" xfId="4" applyNumberFormat="1" applyFont="1" applyFill="1" applyBorder="1" applyAlignment="1">
      <alignment vertical="center" wrapText="1"/>
    </xf>
    <xf numFmtId="3" fontId="11" fillId="0" borderId="74" xfId="4" applyNumberFormat="1" applyFont="1" applyBorder="1" applyAlignment="1">
      <alignment vertical="center" wrapText="1"/>
    </xf>
    <xf numFmtId="168" fontId="11" fillId="0" borderId="75" xfId="4" applyNumberFormat="1" applyFont="1" applyBorder="1" applyAlignment="1">
      <alignment vertical="center" wrapText="1"/>
    </xf>
    <xf numFmtId="0" fontId="9" fillId="0" borderId="77" xfId="4" applyFont="1" applyBorder="1" applyAlignment="1">
      <alignment vertical="center" wrapText="1"/>
    </xf>
    <xf numFmtId="3" fontId="8" fillId="2" borderId="78" xfId="4" applyNumberFormat="1" applyFont="1" applyFill="1" applyBorder="1" applyAlignment="1">
      <alignment vertical="center" wrapText="1"/>
    </xf>
    <xf numFmtId="3" fontId="11" fillId="0" borderId="79" xfId="4" applyNumberFormat="1" applyFont="1" applyBorder="1" applyAlignment="1">
      <alignment vertical="center" wrapText="1"/>
    </xf>
    <xf numFmtId="168" fontId="11" fillId="0" borderId="80" xfId="4" applyNumberFormat="1" applyFont="1" applyBorder="1" applyAlignment="1">
      <alignment vertical="center" wrapText="1"/>
    </xf>
    <xf numFmtId="0" fontId="9" fillId="0" borderId="82" xfId="4" applyFont="1" applyBorder="1" applyAlignment="1">
      <alignment vertical="center" wrapText="1"/>
    </xf>
    <xf numFmtId="3" fontId="8" fillId="2" borderId="83" xfId="4" applyNumberFormat="1" applyFont="1" applyFill="1" applyBorder="1" applyAlignment="1">
      <alignment vertical="center" wrapText="1"/>
    </xf>
    <xf numFmtId="3" fontId="11" fillId="0" borderId="84" xfId="4" applyNumberFormat="1" applyFont="1" applyBorder="1" applyAlignment="1">
      <alignment vertical="center" wrapText="1"/>
    </xf>
    <xf numFmtId="168" fontId="11" fillId="0" borderId="85" xfId="4" applyNumberFormat="1" applyFont="1" applyBorder="1" applyAlignment="1">
      <alignment vertical="center" wrapText="1"/>
    </xf>
    <xf numFmtId="0" fontId="9" fillId="0" borderId="87" xfId="4" applyFont="1" applyBorder="1" applyAlignment="1">
      <alignment vertical="center" wrapText="1"/>
    </xf>
    <xf numFmtId="3" fontId="8" fillId="2" borderId="88" xfId="4" applyNumberFormat="1" applyFont="1" applyFill="1" applyBorder="1" applyAlignment="1">
      <alignment vertical="center" wrapText="1"/>
    </xf>
    <xf numFmtId="3" fontId="11" fillId="0" borderId="89" xfId="4" applyNumberFormat="1" applyFont="1" applyBorder="1" applyAlignment="1">
      <alignment vertical="center" wrapText="1"/>
    </xf>
    <xf numFmtId="168" fontId="11" fillId="0" borderId="90" xfId="4" applyNumberFormat="1" applyFont="1" applyBorder="1" applyAlignment="1">
      <alignment vertical="center" wrapText="1"/>
    </xf>
    <xf numFmtId="0" fontId="9" fillId="0" borderId="92" xfId="4" applyFont="1" applyBorder="1" applyAlignment="1">
      <alignment vertical="center" wrapText="1"/>
    </xf>
    <xf numFmtId="3" fontId="8" fillId="2" borderId="93" xfId="4" applyNumberFormat="1" applyFont="1" applyFill="1" applyBorder="1" applyAlignment="1">
      <alignment vertical="center" wrapText="1"/>
    </xf>
    <xf numFmtId="3" fontId="11" fillId="0" borderId="94" xfId="4" applyNumberFormat="1" applyFont="1" applyBorder="1" applyAlignment="1">
      <alignment vertical="center" wrapText="1"/>
    </xf>
    <xf numFmtId="168" fontId="11" fillId="0" borderId="95" xfId="4" applyNumberFormat="1" applyFont="1" applyBorder="1" applyAlignment="1">
      <alignment vertical="center" wrapText="1"/>
    </xf>
    <xf numFmtId="0" fontId="11" fillId="9" borderId="97" xfId="4" applyFont="1" applyFill="1" applyBorder="1" applyAlignment="1">
      <alignment horizontal="center" vertical="center" wrapText="1"/>
    </xf>
    <xf numFmtId="49" fontId="11" fillId="9" borderId="97" xfId="4" applyNumberFormat="1" applyFont="1" applyFill="1" applyBorder="1" applyAlignment="1">
      <alignment horizontal="center" vertical="center" wrapText="1"/>
    </xf>
    <xf numFmtId="0" fontId="11" fillId="9" borderId="97" xfId="4" applyFont="1" applyFill="1" applyBorder="1" applyAlignment="1">
      <alignment vertical="center" wrapText="1"/>
    </xf>
    <xf numFmtId="167" fontId="18" fillId="9" borderId="52" xfId="1" applyNumberFormat="1" applyFont="1" applyFill="1" applyBorder="1"/>
    <xf numFmtId="3" fontId="8" fillId="9" borderId="98" xfId="4" applyNumberFormat="1" applyFont="1" applyFill="1" applyBorder="1" applyAlignment="1">
      <alignment vertical="center" wrapText="1"/>
    </xf>
    <xf numFmtId="3" fontId="8" fillId="2" borderId="98" xfId="4" applyNumberFormat="1" applyFont="1" applyFill="1" applyBorder="1" applyAlignment="1">
      <alignment vertical="center" wrapText="1"/>
    </xf>
    <xf numFmtId="3" fontId="11" fillId="9" borderId="99" xfId="4" applyNumberFormat="1" applyFont="1" applyFill="1" applyBorder="1" applyAlignment="1">
      <alignment vertical="center" wrapText="1"/>
    </xf>
    <xf numFmtId="3" fontId="11" fillId="9" borderId="100" xfId="4" applyNumberFormat="1" applyFont="1" applyFill="1" applyBorder="1" applyAlignment="1">
      <alignment vertical="center" wrapText="1"/>
    </xf>
    <xf numFmtId="3" fontId="11" fillId="0" borderId="99" xfId="4" applyNumberFormat="1" applyFont="1" applyBorder="1" applyAlignment="1">
      <alignment vertical="center" wrapText="1"/>
    </xf>
    <xf numFmtId="168" fontId="11" fillId="0" borderId="102" xfId="4" applyNumberFormat="1" applyFont="1" applyBorder="1" applyAlignment="1">
      <alignment vertical="center" wrapText="1"/>
    </xf>
    <xf numFmtId="3" fontId="8" fillId="2" borderId="103" xfId="4" applyNumberFormat="1" applyFont="1" applyFill="1" applyBorder="1" applyAlignment="1">
      <alignment vertical="center" wrapText="1"/>
    </xf>
    <xf numFmtId="3" fontId="11" fillId="0" borderId="104" xfId="4" applyNumberFormat="1" applyFont="1" applyBorder="1" applyAlignment="1">
      <alignment vertical="center" wrapText="1"/>
    </xf>
    <xf numFmtId="168" fontId="11" fillId="0" borderId="105" xfId="4" applyNumberFormat="1" applyFont="1" applyBorder="1" applyAlignment="1">
      <alignment vertical="center" wrapText="1"/>
    </xf>
    <xf numFmtId="0" fontId="11" fillId="9" borderId="107" xfId="4" applyFont="1" applyFill="1" applyBorder="1" applyAlignment="1">
      <alignment horizontal="center" vertical="center" wrapText="1"/>
    </xf>
    <xf numFmtId="49" fontId="11" fillId="9" borderId="107" xfId="4" applyNumberFormat="1" applyFont="1" applyFill="1" applyBorder="1" applyAlignment="1">
      <alignment horizontal="center" vertical="center" wrapText="1"/>
    </xf>
    <xf numFmtId="0" fontId="11" fillId="9" borderId="107" xfId="4" applyFont="1" applyFill="1" applyBorder="1" applyAlignment="1">
      <alignment vertical="center" wrapText="1"/>
    </xf>
    <xf numFmtId="3" fontId="8" fillId="9" borderId="108" xfId="4" applyNumberFormat="1" applyFont="1" applyFill="1" applyBorder="1" applyAlignment="1">
      <alignment vertical="center" wrapText="1"/>
    </xf>
    <xf numFmtId="3" fontId="8" fillId="2" borderId="108" xfId="4" applyNumberFormat="1" applyFont="1" applyFill="1" applyBorder="1" applyAlignment="1">
      <alignment vertical="center" wrapText="1"/>
    </xf>
    <xf numFmtId="3" fontId="11" fillId="9" borderId="109" xfId="4" applyNumberFormat="1" applyFont="1" applyFill="1" applyBorder="1" applyAlignment="1">
      <alignment vertical="center" wrapText="1"/>
    </xf>
    <xf numFmtId="3" fontId="11" fillId="0" borderId="109" xfId="4" applyNumberFormat="1" applyFont="1" applyBorder="1" applyAlignment="1">
      <alignment vertical="center" wrapText="1"/>
    </xf>
    <xf numFmtId="168" fontId="11" fillId="0" borderId="111" xfId="4" applyNumberFormat="1" applyFont="1" applyBorder="1" applyAlignment="1">
      <alignment vertical="center" wrapText="1"/>
    </xf>
    <xf numFmtId="3" fontId="8" fillId="2" borderId="113" xfId="4" applyNumberFormat="1" applyFont="1" applyFill="1" applyBorder="1" applyAlignment="1">
      <alignment vertical="center" wrapText="1"/>
    </xf>
    <xf numFmtId="3" fontId="11" fillId="0" borderId="114" xfId="4" applyNumberFormat="1" applyFont="1" applyBorder="1" applyAlignment="1">
      <alignment vertical="center" wrapText="1"/>
    </xf>
    <xf numFmtId="168" fontId="11" fillId="0" borderId="115" xfId="4" applyNumberFormat="1" applyFont="1" applyBorder="1" applyAlignment="1">
      <alignment vertical="center" wrapText="1"/>
    </xf>
    <xf numFmtId="0" fontId="11" fillId="9" borderId="117" xfId="4" applyFont="1" applyFill="1" applyBorder="1" applyAlignment="1">
      <alignment horizontal="center" vertical="center" wrapText="1"/>
    </xf>
    <xf numFmtId="49" fontId="11" fillId="9" borderId="117" xfId="4" applyNumberFormat="1" applyFont="1" applyFill="1" applyBorder="1" applyAlignment="1">
      <alignment horizontal="center" vertical="center" wrapText="1"/>
    </xf>
    <xf numFmtId="0" fontId="11" fillId="9" borderId="117" xfId="4" applyFont="1" applyFill="1" applyBorder="1" applyAlignment="1">
      <alignment vertical="center" wrapText="1"/>
    </xf>
    <xf numFmtId="3" fontId="8" fillId="9" borderId="118" xfId="4" applyNumberFormat="1" applyFont="1" applyFill="1" applyBorder="1" applyAlignment="1">
      <alignment vertical="center" wrapText="1"/>
    </xf>
    <xf numFmtId="3" fontId="8" fillId="2" borderId="118" xfId="4" applyNumberFormat="1" applyFont="1" applyFill="1" applyBorder="1" applyAlignment="1">
      <alignment vertical="center" wrapText="1"/>
    </xf>
    <xf numFmtId="3" fontId="11" fillId="9" borderId="119" xfId="4" applyNumberFormat="1" applyFont="1" applyFill="1" applyBorder="1" applyAlignment="1">
      <alignment vertical="center" wrapText="1"/>
    </xf>
    <xf numFmtId="167" fontId="3" fillId="0" borderId="52" xfId="1" applyNumberFormat="1" applyFont="1" applyFill="1" applyBorder="1"/>
    <xf numFmtId="167" fontId="3" fillId="0" borderId="0" xfId="1" applyNumberFormat="1" applyFont="1" applyFill="1" applyBorder="1"/>
    <xf numFmtId="3" fontId="11" fillId="0" borderId="119" xfId="4" applyNumberFormat="1" applyFont="1" applyBorder="1" applyAlignment="1">
      <alignment vertical="center" wrapText="1"/>
    </xf>
    <xf numFmtId="168" fontId="11" fillId="0" borderId="121" xfId="4" applyNumberFormat="1" applyFont="1" applyBorder="1" applyAlignment="1">
      <alignment vertical="center" wrapText="1"/>
    </xf>
    <xf numFmtId="3" fontId="8" fillId="2" borderId="123" xfId="4" applyNumberFormat="1" applyFont="1" applyFill="1" applyBorder="1" applyAlignment="1">
      <alignment vertical="center" wrapText="1"/>
    </xf>
    <xf numFmtId="3" fontId="11" fillId="0" borderId="124" xfId="4" applyNumberFormat="1" applyFont="1" applyBorder="1" applyAlignment="1">
      <alignment vertical="center" wrapText="1"/>
    </xf>
    <xf numFmtId="168" fontId="11" fillId="0" borderId="125" xfId="4" applyNumberFormat="1" applyFont="1" applyBorder="1" applyAlignment="1">
      <alignment vertical="center" wrapText="1"/>
    </xf>
    <xf numFmtId="3" fontId="8" fillId="2" borderId="128" xfId="4" applyNumberFormat="1" applyFont="1" applyFill="1" applyBorder="1" applyAlignment="1">
      <alignment vertical="center" wrapText="1"/>
    </xf>
    <xf numFmtId="3" fontId="11" fillId="0" borderId="129" xfId="4" applyNumberFormat="1" applyFont="1" applyBorder="1" applyAlignment="1">
      <alignment vertical="center" wrapText="1"/>
    </xf>
    <xf numFmtId="168" fontId="11" fillId="0" borderId="130" xfId="4" applyNumberFormat="1" applyFont="1" applyBorder="1" applyAlignment="1">
      <alignment vertical="center" wrapText="1"/>
    </xf>
    <xf numFmtId="3" fontId="8" fillId="2" borderId="133" xfId="4" applyNumberFormat="1" applyFont="1" applyFill="1" applyBorder="1" applyAlignment="1">
      <alignment vertical="center" wrapText="1"/>
    </xf>
    <xf numFmtId="3" fontId="11" fillId="0" borderId="134" xfId="4" applyNumberFormat="1" applyFont="1" applyBorder="1" applyAlignment="1">
      <alignment vertical="center" wrapText="1"/>
    </xf>
    <xf numFmtId="168" fontId="11" fillId="0" borderId="135" xfId="4" applyNumberFormat="1" applyFont="1" applyBorder="1" applyAlignment="1">
      <alignment vertical="center" wrapText="1"/>
    </xf>
    <xf numFmtId="0" fontId="11" fillId="9" borderId="137" xfId="4" applyFont="1" applyFill="1" applyBorder="1" applyAlignment="1">
      <alignment horizontal="center" vertical="center" wrapText="1"/>
    </xf>
    <xf numFmtId="49" fontId="11" fillId="9" borderId="137" xfId="4" applyNumberFormat="1" applyFont="1" applyFill="1" applyBorder="1" applyAlignment="1">
      <alignment horizontal="center" vertical="center" wrapText="1"/>
    </xf>
    <xf numFmtId="0" fontId="11" fillId="9" borderId="137" xfId="4" applyFont="1" applyFill="1" applyBorder="1" applyAlignment="1">
      <alignment vertical="center" wrapText="1"/>
    </xf>
    <xf numFmtId="3" fontId="8" fillId="9" borderId="138" xfId="4" applyNumberFormat="1" applyFont="1" applyFill="1" applyBorder="1" applyAlignment="1">
      <alignment vertical="center" wrapText="1"/>
    </xf>
    <xf numFmtId="3" fontId="8" fillId="2" borderId="138" xfId="4" applyNumberFormat="1" applyFont="1" applyFill="1" applyBorder="1" applyAlignment="1">
      <alignment vertical="center" wrapText="1"/>
    </xf>
    <xf numFmtId="3" fontId="11" fillId="9" borderId="139" xfId="4" applyNumberFormat="1" applyFont="1" applyFill="1" applyBorder="1" applyAlignment="1">
      <alignment vertical="center" wrapText="1"/>
    </xf>
    <xf numFmtId="3" fontId="11" fillId="0" borderId="139" xfId="4" applyNumberFormat="1" applyFont="1" applyBorder="1" applyAlignment="1">
      <alignment vertical="center" wrapText="1"/>
    </xf>
    <xf numFmtId="168" fontId="11" fillId="0" borderId="141" xfId="4" applyNumberFormat="1" applyFont="1" applyBorder="1" applyAlignment="1">
      <alignment vertical="center" wrapText="1"/>
    </xf>
    <xf numFmtId="3" fontId="8" fillId="2" borderId="143" xfId="4" applyNumberFormat="1" applyFont="1" applyFill="1" applyBorder="1" applyAlignment="1">
      <alignment vertical="center" wrapText="1"/>
    </xf>
    <xf numFmtId="3" fontId="11" fillId="0" borderId="144" xfId="4" applyNumberFormat="1" applyFont="1" applyBorder="1" applyAlignment="1">
      <alignment vertical="center" wrapText="1"/>
    </xf>
    <xf numFmtId="168" fontId="11" fillId="0" borderId="145" xfId="4" applyNumberFormat="1" applyFont="1" applyBorder="1" applyAlignment="1">
      <alignment vertical="center" wrapText="1"/>
    </xf>
    <xf numFmtId="3" fontId="8" fillId="2" borderId="148" xfId="4" applyNumberFormat="1" applyFont="1" applyFill="1" applyBorder="1" applyAlignment="1">
      <alignment vertical="center" wrapText="1"/>
    </xf>
    <xf numFmtId="3" fontId="11" fillId="0" borderId="149" xfId="4" applyNumberFormat="1" applyFont="1" applyBorder="1" applyAlignment="1">
      <alignment vertical="center" wrapText="1"/>
    </xf>
    <xf numFmtId="168" fontId="11" fillId="0" borderId="150" xfId="4" applyNumberFormat="1" applyFont="1" applyBorder="1" applyAlignment="1">
      <alignment vertical="center" wrapText="1"/>
    </xf>
    <xf numFmtId="3" fontId="8" fillId="2" borderId="153" xfId="4" applyNumberFormat="1" applyFont="1" applyFill="1" applyBorder="1" applyAlignment="1">
      <alignment vertical="center" wrapText="1"/>
    </xf>
    <xf numFmtId="3" fontId="11" fillId="0" borderId="154" xfId="4" applyNumberFormat="1" applyFont="1" applyBorder="1" applyAlignment="1">
      <alignment vertical="center" wrapText="1"/>
    </xf>
    <xf numFmtId="168" fontId="11" fillId="0" borderId="155" xfId="4" applyNumberFormat="1" applyFont="1" applyBorder="1" applyAlignment="1">
      <alignment vertical="center" wrapText="1"/>
    </xf>
    <xf numFmtId="0" fontId="11" fillId="8" borderId="157" xfId="4" applyFont="1" applyFill="1" applyBorder="1" applyAlignment="1">
      <alignment horizontal="center" vertical="center" wrapText="1"/>
    </xf>
    <xf numFmtId="49" fontId="11" fillId="8" borderId="157" xfId="4" applyNumberFormat="1" applyFont="1" applyFill="1" applyBorder="1" applyAlignment="1">
      <alignment horizontal="center" vertical="center" wrapText="1"/>
    </xf>
    <xf numFmtId="0" fontId="11" fillId="8" borderId="157" xfId="4" applyFont="1" applyFill="1" applyBorder="1" applyAlignment="1">
      <alignment vertical="center" wrapText="1"/>
    </xf>
    <xf numFmtId="165" fontId="18" fillId="8" borderId="52" xfId="1" applyNumberFormat="1" applyFont="1" applyFill="1" applyBorder="1"/>
    <xf numFmtId="3" fontId="8" fillId="8" borderId="158" xfId="4" applyNumberFormat="1" applyFont="1" applyFill="1" applyBorder="1" applyAlignment="1">
      <alignment vertical="center" wrapText="1"/>
    </xf>
    <xf numFmtId="3" fontId="8" fillId="2" borderId="158" xfId="4" applyNumberFormat="1" applyFont="1" applyFill="1" applyBorder="1" applyAlignment="1">
      <alignment vertical="center" wrapText="1"/>
    </xf>
    <xf numFmtId="3" fontId="11" fillId="8" borderId="159" xfId="4" applyNumberFormat="1" applyFont="1" applyFill="1" applyBorder="1" applyAlignment="1">
      <alignment vertical="center" wrapText="1"/>
    </xf>
    <xf numFmtId="0" fontId="11" fillId="9" borderId="157" xfId="4" applyFont="1" applyFill="1" applyBorder="1" applyAlignment="1">
      <alignment horizontal="center" vertical="center" wrapText="1"/>
    </xf>
    <xf numFmtId="49" fontId="11" fillId="9" borderId="157" xfId="4" applyNumberFormat="1" applyFont="1" applyFill="1" applyBorder="1" applyAlignment="1">
      <alignment horizontal="center" vertical="center" wrapText="1"/>
    </xf>
    <xf numFmtId="0" fontId="11" fillId="9" borderId="157" xfId="4" applyFont="1" applyFill="1" applyBorder="1" applyAlignment="1">
      <alignment vertical="center" wrapText="1"/>
    </xf>
    <xf numFmtId="3" fontId="8" fillId="9" borderId="158" xfId="4" applyNumberFormat="1" applyFont="1" applyFill="1" applyBorder="1" applyAlignment="1">
      <alignment vertical="center" wrapText="1"/>
    </xf>
    <xf numFmtId="3" fontId="11" fillId="9" borderId="154" xfId="4" applyNumberFormat="1" applyFont="1" applyFill="1" applyBorder="1" applyAlignment="1">
      <alignment vertical="center" wrapText="1"/>
    </xf>
    <xf numFmtId="3" fontId="11" fillId="0" borderId="159" xfId="4" applyNumberFormat="1" applyFont="1" applyBorder="1" applyAlignment="1">
      <alignment vertical="center" wrapText="1"/>
    </xf>
    <xf numFmtId="168" fontId="11" fillId="0" borderId="160" xfId="4" applyNumberFormat="1" applyFont="1" applyBorder="1" applyAlignment="1">
      <alignment vertical="center" wrapText="1"/>
    </xf>
    <xf numFmtId="3" fontId="8" fillId="2" borderId="163" xfId="4" applyNumberFormat="1" applyFont="1" applyFill="1" applyBorder="1" applyAlignment="1">
      <alignment vertical="center" wrapText="1"/>
    </xf>
    <xf numFmtId="3" fontId="11" fillId="0" borderId="164" xfId="4" applyNumberFormat="1" applyFont="1" applyBorder="1" applyAlignment="1">
      <alignment vertical="center" wrapText="1"/>
    </xf>
    <xf numFmtId="168" fontId="11" fillId="0" borderId="165" xfId="4" applyNumberFormat="1" applyFont="1" applyBorder="1" applyAlignment="1">
      <alignment vertical="center" wrapText="1"/>
    </xf>
    <xf numFmtId="3" fontId="8" fillId="2" borderId="168" xfId="4" applyNumberFormat="1" applyFont="1" applyFill="1" applyBorder="1" applyAlignment="1">
      <alignment vertical="center" wrapText="1"/>
    </xf>
    <xf numFmtId="3" fontId="11" fillId="0" borderId="169" xfId="4" applyNumberFormat="1" applyFont="1" applyBorder="1" applyAlignment="1">
      <alignment vertical="center" wrapText="1"/>
    </xf>
    <xf numFmtId="168" fontId="11" fillId="0" borderId="170" xfId="4" applyNumberFormat="1" applyFont="1" applyBorder="1" applyAlignment="1">
      <alignment vertical="center" wrapText="1"/>
    </xf>
    <xf numFmtId="3" fontId="8" fillId="2" borderId="173" xfId="4" applyNumberFormat="1" applyFont="1" applyFill="1" applyBorder="1" applyAlignment="1">
      <alignment vertical="center" wrapText="1"/>
    </xf>
    <xf numFmtId="3" fontId="11" fillId="0" borderId="174" xfId="4" applyNumberFormat="1" applyFont="1" applyBorder="1" applyAlignment="1">
      <alignment vertical="center" wrapText="1"/>
    </xf>
    <xf numFmtId="168" fontId="11" fillId="0" borderId="175" xfId="4" applyNumberFormat="1" applyFont="1" applyBorder="1" applyAlignment="1">
      <alignment vertical="center" wrapText="1"/>
    </xf>
    <xf numFmtId="3" fontId="8" fillId="2" borderId="178" xfId="4" applyNumberFormat="1" applyFont="1" applyFill="1" applyBorder="1" applyAlignment="1">
      <alignment vertical="center" wrapText="1"/>
    </xf>
    <xf numFmtId="3" fontId="11" fillId="0" borderId="179" xfId="4" applyNumberFormat="1" applyFont="1" applyBorder="1" applyAlignment="1">
      <alignment vertical="center" wrapText="1"/>
    </xf>
    <xf numFmtId="168" fontId="11" fillId="0" borderId="180" xfId="4" applyNumberFormat="1" applyFont="1" applyBorder="1" applyAlignment="1">
      <alignment vertical="center" wrapText="1"/>
    </xf>
    <xf numFmtId="0" fontId="11" fillId="9" borderId="182" xfId="4" applyFont="1" applyFill="1" applyBorder="1" applyAlignment="1">
      <alignment horizontal="center" vertical="center" wrapText="1"/>
    </xf>
    <xf numFmtId="49" fontId="11" fillId="9" borderId="182" xfId="4" applyNumberFormat="1" applyFont="1" applyFill="1" applyBorder="1" applyAlignment="1">
      <alignment horizontal="center" vertical="center" wrapText="1"/>
    </xf>
    <xf numFmtId="0" fontId="11" fillId="9" borderId="182" xfId="4" applyFont="1" applyFill="1" applyBorder="1" applyAlignment="1">
      <alignment vertical="center" wrapText="1"/>
    </xf>
    <xf numFmtId="3" fontId="8" fillId="9" borderId="183" xfId="4" applyNumberFormat="1" applyFont="1" applyFill="1" applyBorder="1" applyAlignment="1">
      <alignment vertical="center" wrapText="1"/>
    </xf>
    <xf numFmtId="3" fontId="8" fillId="2" borderId="183" xfId="4" applyNumberFormat="1" applyFont="1" applyFill="1" applyBorder="1" applyAlignment="1">
      <alignment vertical="center" wrapText="1"/>
    </xf>
    <xf numFmtId="3" fontId="11" fillId="9" borderId="184" xfId="4" applyNumberFormat="1" applyFont="1" applyFill="1" applyBorder="1" applyAlignment="1">
      <alignment vertical="center" wrapText="1"/>
    </xf>
    <xf numFmtId="3" fontId="11" fillId="9" borderId="185" xfId="4" applyNumberFormat="1" applyFont="1" applyFill="1" applyBorder="1" applyAlignment="1">
      <alignment vertical="center" wrapText="1"/>
    </xf>
    <xf numFmtId="3" fontId="11" fillId="0" borderId="184" xfId="4" applyNumberFormat="1" applyFont="1" applyBorder="1" applyAlignment="1">
      <alignment vertical="center" wrapText="1"/>
    </xf>
    <xf numFmtId="168" fontId="11" fillId="0" borderId="187" xfId="4" applyNumberFormat="1" applyFont="1" applyBorder="1" applyAlignment="1">
      <alignment vertical="center" wrapText="1"/>
    </xf>
    <xf numFmtId="3" fontId="8" fillId="2" borderId="188" xfId="4" applyNumberFormat="1" applyFont="1" applyFill="1" applyBorder="1" applyAlignment="1">
      <alignment vertical="center" wrapText="1"/>
    </xf>
    <xf numFmtId="3" fontId="11" fillId="0" borderId="189" xfId="4" applyNumberFormat="1" applyFont="1" applyBorder="1" applyAlignment="1">
      <alignment vertical="center" wrapText="1"/>
    </xf>
    <xf numFmtId="168" fontId="11" fillId="0" borderId="190" xfId="4" applyNumberFormat="1" applyFont="1" applyBorder="1" applyAlignment="1">
      <alignment vertical="center" wrapText="1"/>
    </xf>
    <xf numFmtId="0" fontId="11" fillId="9" borderId="192" xfId="4" applyFont="1" applyFill="1" applyBorder="1" applyAlignment="1">
      <alignment horizontal="center" vertical="center" wrapText="1"/>
    </xf>
    <xf numFmtId="49" fontId="11" fillId="9" borderId="192" xfId="4" applyNumberFormat="1" applyFont="1" applyFill="1" applyBorder="1" applyAlignment="1">
      <alignment horizontal="center" vertical="center" wrapText="1"/>
    </xf>
    <xf numFmtId="0" fontId="11" fillId="9" borderId="192" xfId="4" applyFont="1" applyFill="1" applyBorder="1" applyAlignment="1">
      <alignment vertical="center" wrapText="1"/>
    </xf>
    <xf numFmtId="3" fontId="8" fillId="9" borderId="193" xfId="4" applyNumberFormat="1" applyFont="1" applyFill="1" applyBorder="1" applyAlignment="1">
      <alignment vertical="center" wrapText="1"/>
    </xf>
    <xf numFmtId="3" fontId="8" fillId="2" borderId="193" xfId="4" applyNumberFormat="1" applyFont="1" applyFill="1" applyBorder="1" applyAlignment="1">
      <alignment vertical="center" wrapText="1"/>
    </xf>
    <xf numFmtId="3" fontId="11" fillId="9" borderId="194" xfId="4" applyNumberFormat="1" applyFont="1" applyFill="1" applyBorder="1" applyAlignment="1">
      <alignment vertical="center" wrapText="1"/>
    </xf>
    <xf numFmtId="3" fontId="11" fillId="9" borderId="195" xfId="4" applyNumberFormat="1" applyFont="1" applyFill="1" applyBorder="1" applyAlignment="1">
      <alignment vertical="center" wrapText="1"/>
    </xf>
    <xf numFmtId="167" fontId="3" fillId="0" borderId="0" xfId="1" applyNumberFormat="1" applyFont="1" applyBorder="1"/>
    <xf numFmtId="3" fontId="11" fillId="0" borderId="194" xfId="4" applyNumberFormat="1" applyFont="1" applyBorder="1" applyAlignment="1">
      <alignment vertical="center" wrapText="1"/>
    </xf>
    <xf numFmtId="168" fontId="11" fillId="0" borderId="197" xfId="4" applyNumberFormat="1" applyFont="1" applyBorder="1" applyAlignment="1">
      <alignment vertical="center" wrapText="1"/>
    </xf>
    <xf numFmtId="3" fontId="8" fillId="2" borderId="198" xfId="4" applyNumberFormat="1" applyFont="1" applyFill="1" applyBorder="1" applyAlignment="1">
      <alignment vertical="center" wrapText="1"/>
    </xf>
    <xf numFmtId="3" fontId="11" fillId="0" borderId="199" xfId="4" applyNumberFormat="1" applyFont="1" applyBorder="1" applyAlignment="1">
      <alignment vertical="center" wrapText="1"/>
    </xf>
    <xf numFmtId="168" fontId="11" fillId="0" borderId="200" xfId="4" applyNumberFormat="1" applyFont="1" applyBorder="1" applyAlignment="1">
      <alignment vertical="center" wrapText="1"/>
    </xf>
    <xf numFmtId="0" fontId="11" fillId="9" borderId="202" xfId="4" applyFont="1" applyFill="1" applyBorder="1" applyAlignment="1">
      <alignment horizontal="center" vertical="center" wrapText="1"/>
    </xf>
    <xf numFmtId="49" fontId="11" fillId="9" borderId="202" xfId="4" applyNumberFormat="1" applyFont="1" applyFill="1" applyBorder="1" applyAlignment="1">
      <alignment horizontal="center" vertical="center" wrapText="1"/>
    </xf>
    <xf numFmtId="0" fontId="11" fillId="9" borderId="202" xfId="4" applyFont="1" applyFill="1" applyBorder="1" applyAlignment="1">
      <alignment vertical="center" wrapText="1"/>
    </xf>
    <xf numFmtId="3" fontId="8" fillId="9" borderId="203" xfId="4" applyNumberFormat="1" applyFont="1" applyFill="1" applyBorder="1" applyAlignment="1">
      <alignment vertical="center" wrapText="1"/>
    </xf>
    <xf numFmtId="3" fontId="8" fillId="2" borderId="203" xfId="4" applyNumberFormat="1" applyFont="1" applyFill="1" applyBorder="1" applyAlignment="1">
      <alignment vertical="center" wrapText="1"/>
    </xf>
    <xf numFmtId="3" fontId="11" fillId="9" borderId="204" xfId="4" applyNumberFormat="1" applyFont="1" applyFill="1" applyBorder="1" applyAlignment="1">
      <alignment vertical="center" wrapText="1"/>
    </xf>
    <xf numFmtId="3" fontId="11" fillId="9" borderId="205" xfId="4" applyNumberFormat="1" applyFont="1" applyFill="1" applyBorder="1" applyAlignment="1">
      <alignment vertical="center" wrapText="1"/>
    </xf>
    <xf numFmtId="3" fontId="11" fillId="0" borderId="204" xfId="4" applyNumberFormat="1" applyFont="1" applyBorder="1" applyAlignment="1">
      <alignment vertical="center" wrapText="1"/>
    </xf>
    <xf numFmtId="168" fontId="11" fillId="0" borderId="207" xfId="4" applyNumberFormat="1" applyFont="1" applyBorder="1" applyAlignment="1">
      <alignment vertical="center" wrapText="1"/>
    </xf>
    <xf numFmtId="3" fontId="8" fillId="2" borderId="208" xfId="4" applyNumberFormat="1" applyFont="1" applyFill="1" applyBorder="1" applyAlignment="1">
      <alignment vertical="center" wrapText="1"/>
    </xf>
    <xf numFmtId="3" fontId="11" fillId="0" borderId="209" xfId="4" applyNumberFormat="1" applyFont="1" applyBorder="1" applyAlignment="1">
      <alignment vertical="center" wrapText="1"/>
    </xf>
    <xf numFmtId="168" fontId="11" fillId="0" borderId="210" xfId="4" applyNumberFormat="1" applyFont="1" applyBorder="1" applyAlignment="1">
      <alignment vertical="center" wrapText="1"/>
    </xf>
    <xf numFmtId="3" fontId="8" fillId="2" borderId="213" xfId="4" applyNumberFormat="1" applyFont="1" applyFill="1" applyBorder="1" applyAlignment="1">
      <alignment vertical="center" wrapText="1"/>
    </xf>
    <xf numFmtId="3" fontId="11" fillId="0" borderId="214" xfId="4" applyNumberFormat="1" applyFont="1" applyBorder="1" applyAlignment="1">
      <alignment vertical="center" wrapText="1"/>
    </xf>
    <xf numFmtId="3" fontId="11" fillId="10" borderId="214" xfId="4" applyNumberFormat="1" applyFont="1" applyFill="1" applyBorder="1" applyAlignment="1">
      <alignment vertical="center" wrapText="1"/>
    </xf>
    <xf numFmtId="168" fontId="11" fillId="0" borderId="215" xfId="4" applyNumberFormat="1" applyFont="1" applyBorder="1" applyAlignment="1">
      <alignment vertical="center" wrapText="1"/>
    </xf>
    <xf numFmtId="0" fontId="11" fillId="9" borderId="217" xfId="4" applyFont="1" applyFill="1" applyBorder="1" applyAlignment="1">
      <alignment horizontal="center" vertical="center" wrapText="1"/>
    </xf>
    <xf numFmtId="49" fontId="11" fillId="9" borderId="217" xfId="4" applyNumberFormat="1" applyFont="1" applyFill="1" applyBorder="1" applyAlignment="1">
      <alignment horizontal="center" vertical="center" wrapText="1"/>
    </xf>
    <xf numFmtId="0" fontId="11" fillId="9" borderId="217" xfId="4" applyFont="1" applyFill="1" applyBorder="1" applyAlignment="1">
      <alignment vertical="center" wrapText="1"/>
    </xf>
    <xf numFmtId="3" fontId="8" fillId="9" borderId="218" xfId="4" applyNumberFormat="1" applyFont="1" applyFill="1" applyBorder="1" applyAlignment="1">
      <alignment vertical="center" wrapText="1"/>
    </xf>
    <xf numFmtId="3" fontId="8" fillId="2" borderId="218" xfId="4" applyNumberFormat="1" applyFont="1" applyFill="1" applyBorder="1" applyAlignment="1">
      <alignment vertical="center" wrapText="1"/>
    </xf>
    <xf numFmtId="3" fontId="11" fillId="9" borderId="219" xfId="4" applyNumberFormat="1" applyFont="1" applyFill="1" applyBorder="1" applyAlignment="1">
      <alignment vertical="center" wrapText="1"/>
    </xf>
    <xf numFmtId="3" fontId="11" fillId="9" borderId="220" xfId="4" applyNumberFormat="1" applyFont="1" applyFill="1" applyBorder="1" applyAlignment="1">
      <alignment vertical="center" wrapText="1"/>
    </xf>
    <xf numFmtId="3" fontId="11" fillId="0" borderId="219" xfId="4" applyNumberFormat="1" applyFont="1" applyBorder="1" applyAlignment="1">
      <alignment vertical="center" wrapText="1"/>
    </xf>
    <xf numFmtId="168" fontId="11" fillId="0" borderId="222" xfId="4" applyNumberFormat="1" applyFont="1" applyBorder="1" applyAlignment="1">
      <alignment vertical="center" wrapText="1"/>
    </xf>
    <xf numFmtId="3" fontId="8" fillId="2" borderId="223" xfId="4" applyNumberFormat="1" applyFont="1" applyFill="1" applyBorder="1" applyAlignment="1">
      <alignment vertical="center" wrapText="1"/>
    </xf>
    <xf numFmtId="3" fontId="11" fillId="0" borderId="224" xfId="4" applyNumberFormat="1" applyFont="1" applyBorder="1" applyAlignment="1">
      <alignment vertical="center" wrapText="1"/>
    </xf>
    <xf numFmtId="168" fontId="11" fillId="0" borderId="225" xfId="4" applyNumberFormat="1" applyFont="1" applyBorder="1" applyAlignment="1">
      <alignment vertical="center" wrapText="1"/>
    </xf>
    <xf numFmtId="3" fontId="8" fillId="2" borderId="228" xfId="4" applyNumberFormat="1" applyFont="1" applyFill="1" applyBorder="1" applyAlignment="1">
      <alignment vertical="center" wrapText="1"/>
    </xf>
    <xf numFmtId="3" fontId="11" fillId="0" borderId="229" xfId="4" applyNumberFormat="1" applyFont="1" applyBorder="1" applyAlignment="1">
      <alignment vertical="center" wrapText="1"/>
    </xf>
    <xf numFmtId="168" fontId="11" fillId="0" borderId="230" xfId="4" applyNumberFormat="1" applyFont="1" applyBorder="1" applyAlignment="1">
      <alignment vertical="center" wrapText="1"/>
    </xf>
    <xf numFmtId="3" fontId="8" fillId="2" borderId="233" xfId="4" applyNumberFormat="1" applyFont="1" applyFill="1" applyBorder="1" applyAlignment="1">
      <alignment vertical="center" wrapText="1"/>
    </xf>
    <xf numFmtId="3" fontId="11" fillId="0" borderId="234" xfId="4" applyNumberFormat="1" applyFont="1" applyBorder="1" applyAlignment="1">
      <alignment vertical="center" wrapText="1"/>
    </xf>
    <xf numFmtId="168" fontId="11" fillId="0" borderId="235" xfId="4" applyNumberFormat="1" applyFont="1" applyBorder="1" applyAlignment="1">
      <alignment vertical="center" wrapText="1"/>
    </xf>
    <xf numFmtId="0" fontId="11" fillId="8" borderId="237" xfId="4" applyFont="1" applyFill="1" applyBorder="1" applyAlignment="1">
      <alignment horizontal="center" vertical="center" wrapText="1"/>
    </xf>
    <xf numFmtId="49" fontId="11" fillId="8" borderId="237" xfId="4" applyNumberFormat="1" applyFont="1" applyFill="1" applyBorder="1" applyAlignment="1">
      <alignment horizontal="center" vertical="center" wrapText="1"/>
    </xf>
    <xf numFmtId="0" fontId="11" fillId="8" borderId="237" xfId="4" applyFont="1" applyFill="1" applyBorder="1" applyAlignment="1">
      <alignment vertical="center" wrapText="1"/>
    </xf>
    <xf numFmtId="3" fontId="8" fillId="8" borderId="238" xfId="4" applyNumberFormat="1" applyFont="1" applyFill="1" applyBorder="1" applyAlignment="1">
      <alignment vertical="center" wrapText="1"/>
    </xf>
    <xf numFmtId="3" fontId="8" fillId="2" borderId="238" xfId="4" applyNumberFormat="1" applyFont="1" applyFill="1" applyBorder="1" applyAlignment="1">
      <alignment vertical="center" wrapText="1"/>
    </xf>
    <xf numFmtId="3" fontId="11" fillId="8" borderId="239" xfId="4" applyNumberFormat="1" applyFont="1" applyFill="1" applyBorder="1" applyAlignment="1">
      <alignment vertical="center" wrapText="1"/>
    </xf>
    <xf numFmtId="3" fontId="11" fillId="8" borderId="240" xfId="4" applyNumberFormat="1" applyFont="1" applyFill="1" applyBorder="1" applyAlignment="1">
      <alignment vertical="center" wrapText="1"/>
    </xf>
    <xf numFmtId="0" fontId="11" fillId="9" borderId="241" xfId="4" applyFont="1" applyFill="1" applyBorder="1" applyAlignment="1">
      <alignment horizontal="center" vertical="center" wrapText="1"/>
    </xf>
    <xf numFmtId="49" fontId="11" fillId="9" borderId="241" xfId="4" applyNumberFormat="1" applyFont="1" applyFill="1" applyBorder="1" applyAlignment="1">
      <alignment horizontal="center" vertical="center" wrapText="1"/>
    </xf>
    <xf numFmtId="0" fontId="11" fillId="9" borderId="241" xfId="4" applyFont="1" applyFill="1" applyBorder="1" applyAlignment="1">
      <alignment vertical="center" wrapText="1"/>
    </xf>
    <xf numFmtId="3" fontId="8" fillId="9" borderId="238" xfId="4" applyNumberFormat="1" applyFont="1" applyFill="1" applyBorder="1" applyAlignment="1">
      <alignment vertical="center" wrapText="1"/>
    </xf>
    <xf numFmtId="3" fontId="11" fillId="9" borderId="239" xfId="4" applyNumberFormat="1" applyFont="1" applyFill="1" applyBorder="1" applyAlignment="1">
      <alignment vertical="center" wrapText="1"/>
    </xf>
    <xf numFmtId="3" fontId="11" fillId="9" borderId="240" xfId="4" applyNumberFormat="1" applyFont="1" applyFill="1" applyBorder="1" applyAlignment="1">
      <alignment vertical="center" wrapText="1"/>
    </xf>
    <xf numFmtId="3" fontId="11" fillId="0" borderId="239" xfId="4" applyNumberFormat="1" applyFont="1" applyBorder="1" applyAlignment="1">
      <alignment vertical="center" wrapText="1"/>
    </xf>
    <xf numFmtId="168" fontId="11" fillId="0" borderId="242" xfId="4" applyNumberFormat="1" applyFont="1" applyBorder="1" applyAlignment="1">
      <alignment vertical="center" wrapText="1"/>
    </xf>
    <xf numFmtId="3" fontId="8" fillId="9" borderId="243" xfId="4" applyNumberFormat="1" applyFont="1" applyFill="1" applyBorder="1" applyAlignment="1">
      <alignment vertical="center" wrapText="1"/>
    </xf>
    <xf numFmtId="3" fontId="8" fillId="2" borderId="243" xfId="4" applyNumberFormat="1" applyFont="1" applyFill="1" applyBorder="1" applyAlignment="1">
      <alignment vertical="center" wrapText="1"/>
    </xf>
    <xf numFmtId="3" fontId="11" fillId="9" borderId="244" xfId="4" applyNumberFormat="1" applyFont="1" applyFill="1" applyBorder="1" applyAlignment="1">
      <alignment vertical="center" wrapText="1"/>
    </xf>
    <xf numFmtId="168" fontId="11" fillId="9" borderId="245" xfId="4" applyNumberFormat="1" applyFont="1" applyFill="1" applyBorder="1" applyAlignment="1">
      <alignment vertical="center" wrapText="1"/>
    </xf>
    <xf numFmtId="3" fontId="11" fillId="9" borderId="246" xfId="4" applyNumberFormat="1" applyFont="1" applyFill="1" applyBorder="1" applyAlignment="1">
      <alignment vertical="center" wrapText="1"/>
    </xf>
    <xf numFmtId="0" fontId="11" fillId="9" borderId="247" xfId="4" applyFont="1" applyFill="1" applyBorder="1" applyAlignment="1">
      <alignment horizontal="center" vertical="center" wrapText="1"/>
    </xf>
    <xf numFmtId="49" fontId="11" fillId="9" borderId="247" xfId="4" applyNumberFormat="1" applyFont="1" applyFill="1" applyBorder="1" applyAlignment="1">
      <alignment horizontal="center" vertical="center" wrapText="1"/>
    </xf>
    <xf numFmtId="0" fontId="11" fillId="9" borderId="247" xfId="4" applyFont="1" applyFill="1" applyBorder="1" applyAlignment="1">
      <alignment vertical="center" wrapText="1"/>
    </xf>
    <xf numFmtId="3" fontId="8" fillId="9" borderId="248" xfId="4" applyNumberFormat="1" applyFont="1" applyFill="1" applyBorder="1" applyAlignment="1">
      <alignment vertical="center" wrapText="1"/>
    </xf>
    <xf numFmtId="3" fontId="8" fillId="2" borderId="248" xfId="4" applyNumberFormat="1" applyFont="1" applyFill="1" applyBorder="1" applyAlignment="1">
      <alignment vertical="center" wrapText="1"/>
    </xf>
    <xf numFmtId="3" fontId="11" fillId="9" borderId="249" xfId="4" applyNumberFormat="1" applyFont="1" applyFill="1" applyBorder="1" applyAlignment="1">
      <alignment vertical="center" wrapText="1"/>
    </xf>
    <xf numFmtId="168" fontId="11" fillId="9" borderId="250" xfId="4" applyNumberFormat="1" applyFont="1" applyFill="1" applyBorder="1" applyAlignment="1">
      <alignment vertical="center" wrapText="1"/>
    </xf>
    <xf numFmtId="3" fontId="11" fillId="9" borderId="251" xfId="4" applyNumberFormat="1" applyFont="1" applyFill="1" applyBorder="1" applyAlignment="1">
      <alignment vertical="center" wrapText="1"/>
    </xf>
    <xf numFmtId="0" fontId="11" fillId="6" borderId="252" xfId="4" applyFont="1" applyFill="1" applyBorder="1" applyAlignment="1">
      <alignment horizontal="center" vertical="center" wrapText="1"/>
    </xf>
    <xf numFmtId="49" fontId="11" fillId="6" borderId="252" xfId="4" applyNumberFormat="1" applyFont="1" applyFill="1" applyBorder="1" applyAlignment="1">
      <alignment horizontal="center" vertical="center" wrapText="1"/>
    </xf>
    <xf numFmtId="0" fontId="11" fillId="6" borderId="252" xfId="4" applyFont="1" applyFill="1" applyBorder="1" applyAlignment="1">
      <alignment vertical="center" wrapText="1"/>
    </xf>
    <xf numFmtId="3" fontId="18" fillId="6" borderId="252" xfId="4" applyNumberFormat="1" applyFont="1" applyFill="1" applyBorder="1" applyAlignment="1">
      <alignment vertical="center" wrapText="1"/>
    </xf>
    <xf numFmtId="3" fontId="8" fillId="6" borderId="253" xfId="4" applyNumberFormat="1" applyFont="1" applyFill="1" applyBorder="1" applyAlignment="1">
      <alignment vertical="center" wrapText="1"/>
    </xf>
    <xf numFmtId="3" fontId="18" fillId="6" borderId="253" xfId="4" applyNumberFormat="1" applyFont="1" applyFill="1" applyBorder="1" applyAlignment="1">
      <alignment vertical="center" wrapText="1"/>
    </xf>
    <xf numFmtId="3" fontId="18" fillId="6" borderId="253" xfId="4" applyNumberFormat="1" applyFont="1" applyFill="1" applyBorder="1" applyAlignment="1">
      <alignment vertical="center"/>
    </xf>
    <xf numFmtId="3" fontId="8" fillId="6" borderId="252" xfId="4" applyNumberFormat="1" applyFont="1" applyFill="1" applyBorder="1" applyAlignment="1">
      <alignment vertical="center" wrapText="1"/>
    </xf>
    <xf numFmtId="3" fontId="8" fillId="6" borderId="254" xfId="4" applyNumberFormat="1" applyFont="1" applyFill="1" applyBorder="1" applyAlignment="1">
      <alignment vertical="center" wrapText="1"/>
    </xf>
    <xf numFmtId="3" fontId="8" fillId="2" borderId="254" xfId="4" applyNumberFormat="1" applyFont="1" applyFill="1" applyBorder="1" applyAlignment="1">
      <alignment vertical="center" wrapText="1"/>
    </xf>
    <xf numFmtId="3" fontId="9" fillId="7" borderId="0" xfId="4" applyNumberFormat="1" applyFont="1" applyFill="1" applyAlignment="1">
      <alignment vertical="center" wrapText="1"/>
    </xf>
    <xf numFmtId="3" fontId="11" fillId="6" borderId="249" xfId="4" applyNumberFormat="1" applyFont="1" applyFill="1" applyBorder="1" applyAlignment="1">
      <alignment vertical="center" wrapText="1"/>
    </xf>
    <xf numFmtId="3" fontId="11" fillId="6" borderId="251" xfId="4" applyNumberFormat="1" applyFont="1" applyFill="1" applyBorder="1" applyAlignment="1">
      <alignment vertical="center" wrapText="1"/>
    </xf>
    <xf numFmtId="0" fontId="11" fillId="8" borderId="252" xfId="4" applyFont="1" applyFill="1" applyBorder="1" applyAlignment="1">
      <alignment horizontal="center" vertical="center" wrapText="1"/>
    </xf>
    <xf numFmtId="49" fontId="11" fillId="8" borderId="252" xfId="4" applyNumberFormat="1" applyFont="1" applyFill="1" applyBorder="1" applyAlignment="1">
      <alignment horizontal="center" vertical="center" wrapText="1"/>
    </xf>
    <xf numFmtId="0" fontId="11" fillId="8" borderId="252" xfId="4" applyFont="1" applyFill="1" applyBorder="1" applyAlignment="1">
      <alignment vertical="center" wrapText="1"/>
    </xf>
    <xf numFmtId="3" fontId="8" fillId="8" borderId="253" xfId="4" applyNumberFormat="1" applyFont="1" applyFill="1" applyBorder="1" applyAlignment="1">
      <alignment vertical="center" wrapText="1"/>
    </xf>
    <xf numFmtId="3" fontId="7" fillId="8" borderId="253" xfId="4" applyNumberFormat="1" applyFont="1" applyFill="1" applyBorder="1" applyAlignment="1">
      <alignment vertical="center"/>
    </xf>
    <xf numFmtId="3" fontId="18" fillId="8" borderId="253" xfId="4" applyNumberFormat="1" applyFont="1" applyFill="1" applyBorder="1" applyAlignment="1">
      <alignment vertical="center" wrapText="1"/>
    </xf>
    <xf numFmtId="3" fontId="8" fillId="8" borderId="252" xfId="4" applyNumberFormat="1" applyFont="1" applyFill="1" applyBorder="1" applyAlignment="1">
      <alignment vertical="center" wrapText="1"/>
    </xf>
    <xf numFmtId="3" fontId="8" fillId="8" borderId="254" xfId="4" applyNumberFormat="1" applyFont="1" applyFill="1" applyBorder="1" applyAlignment="1">
      <alignment vertical="center" wrapText="1"/>
    </xf>
    <xf numFmtId="3" fontId="9" fillId="0" borderId="0" xfId="4" applyNumberFormat="1" applyFont="1" applyAlignment="1">
      <alignment vertical="center" wrapText="1"/>
    </xf>
    <xf numFmtId="3" fontId="11" fillId="8" borderId="249" xfId="4" applyNumberFormat="1" applyFont="1" applyFill="1" applyBorder="1" applyAlignment="1">
      <alignment vertical="center" wrapText="1"/>
    </xf>
    <xf numFmtId="0" fontId="11" fillId="9" borderId="252" xfId="4" applyFont="1" applyFill="1" applyBorder="1" applyAlignment="1">
      <alignment horizontal="center" vertical="center" wrapText="1"/>
    </xf>
    <xf numFmtId="49" fontId="11" fillId="9" borderId="252" xfId="4" applyNumberFormat="1" applyFont="1" applyFill="1" applyBorder="1" applyAlignment="1">
      <alignment horizontal="center" vertical="center" wrapText="1"/>
    </xf>
    <xf numFmtId="0" fontId="9" fillId="9" borderId="252" xfId="4" applyFont="1" applyFill="1" applyBorder="1" applyAlignment="1">
      <alignment vertical="center" wrapText="1"/>
    </xf>
    <xf numFmtId="3" fontId="8" fillId="9" borderId="253" xfId="4" applyNumberFormat="1" applyFont="1" applyFill="1" applyBorder="1" applyAlignment="1">
      <alignment vertical="center" wrapText="1"/>
    </xf>
    <xf numFmtId="3" fontId="7" fillId="9" borderId="253" xfId="4" applyNumberFormat="1" applyFont="1" applyFill="1" applyBorder="1" applyAlignment="1">
      <alignment vertical="center"/>
    </xf>
    <xf numFmtId="3" fontId="18" fillId="9" borderId="253" xfId="4" applyNumberFormat="1" applyFont="1" applyFill="1" applyBorder="1" applyAlignment="1">
      <alignment vertical="center" wrapText="1"/>
    </xf>
    <xf numFmtId="3" fontId="8" fillId="9" borderId="252" xfId="4" applyNumberFormat="1" applyFont="1" applyFill="1" applyBorder="1" applyAlignment="1">
      <alignment vertical="center" wrapText="1"/>
    </xf>
    <xf numFmtId="3" fontId="8" fillId="9" borderId="254" xfId="4" applyNumberFormat="1" applyFont="1" applyFill="1" applyBorder="1" applyAlignment="1">
      <alignment vertical="center" wrapText="1"/>
    </xf>
    <xf numFmtId="3" fontId="2" fillId="9" borderId="253" xfId="4" applyNumberFormat="1" applyFont="1" applyFill="1" applyBorder="1" applyAlignment="1">
      <alignment vertical="center"/>
    </xf>
    <xf numFmtId="3" fontId="8" fillId="0" borderId="254" xfId="4" applyNumberFormat="1" applyFont="1" applyBorder="1" applyAlignment="1">
      <alignment vertical="center" wrapText="1"/>
    </xf>
    <xf numFmtId="3" fontId="8" fillId="11" borderId="254" xfId="4" applyNumberFormat="1" applyFont="1" applyFill="1" applyBorder="1" applyAlignment="1">
      <alignment vertical="center" wrapText="1"/>
    </xf>
    <xf numFmtId="167" fontId="3" fillId="11" borderId="0" xfId="1" applyNumberFormat="1" applyFont="1" applyFill="1" applyBorder="1"/>
    <xf numFmtId="3" fontId="9" fillId="11" borderId="0" xfId="4" applyNumberFormat="1" applyFont="1" applyFill="1" applyAlignment="1">
      <alignment vertical="center" wrapText="1"/>
    </xf>
    <xf numFmtId="0" fontId="0" fillId="11" borderId="0" xfId="0" applyFill="1"/>
    <xf numFmtId="0" fontId="11" fillId="6" borderId="252" xfId="4" quotePrefix="1" applyFont="1" applyFill="1" applyBorder="1" applyAlignment="1">
      <alignment horizontal="center" vertical="center" wrapText="1"/>
    </xf>
    <xf numFmtId="49" fontId="11" fillId="6" borderId="252" xfId="4" quotePrefix="1" applyNumberFormat="1" applyFont="1" applyFill="1" applyBorder="1" applyAlignment="1">
      <alignment horizontal="center" vertical="center" wrapText="1"/>
    </xf>
    <xf numFmtId="0" fontId="9" fillId="8" borderId="252" xfId="4" applyFont="1" applyFill="1" applyBorder="1" applyAlignment="1">
      <alignment horizontal="center" vertical="center" wrapText="1"/>
    </xf>
    <xf numFmtId="49" fontId="9" fillId="8" borderId="252" xfId="4" quotePrefix="1" applyNumberFormat="1" applyFont="1" applyFill="1" applyBorder="1" applyAlignment="1">
      <alignment horizontal="center" vertical="center" wrapText="1"/>
    </xf>
    <xf numFmtId="0" fontId="9" fillId="8" borderId="252" xfId="4" applyFont="1" applyFill="1" applyBorder="1" applyAlignment="1">
      <alignment vertical="center" wrapText="1"/>
    </xf>
    <xf numFmtId="3" fontId="2" fillId="8" borderId="252" xfId="4" applyNumberFormat="1" applyFont="1" applyFill="1" applyBorder="1" applyAlignment="1">
      <alignment vertical="center" wrapText="1"/>
    </xf>
    <xf numFmtId="3" fontId="7" fillId="8" borderId="253" xfId="4" applyNumberFormat="1" applyFont="1" applyFill="1" applyBorder="1" applyAlignment="1">
      <alignment vertical="center" wrapText="1"/>
    </xf>
    <xf numFmtId="3" fontId="7" fillId="8" borderId="252" xfId="4" applyNumberFormat="1" applyFont="1" applyFill="1" applyBorder="1" applyAlignment="1">
      <alignment vertical="center" wrapText="1"/>
    </xf>
    <xf numFmtId="3" fontId="9" fillId="8" borderId="249" xfId="4" applyNumberFormat="1" applyFont="1" applyFill="1" applyBorder="1" applyAlignment="1">
      <alignment vertical="center" wrapText="1"/>
    </xf>
    <xf numFmtId="168" fontId="9" fillId="8" borderId="250" xfId="4" applyNumberFormat="1" applyFont="1" applyFill="1" applyBorder="1" applyAlignment="1">
      <alignment vertical="center" wrapText="1"/>
    </xf>
    <xf numFmtId="3" fontId="2" fillId="8" borderId="253" xfId="4" applyNumberFormat="1" applyFont="1" applyFill="1" applyBorder="1" applyAlignment="1">
      <alignment vertical="center" wrapText="1"/>
    </xf>
    <xf numFmtId="0" fontId="11" fillId="8" borderId="252" xfId="4" quotePrefix="1" applyFont="1" applyFill="1" applyBorder="1" applyAlignment="1">
      <alignment horizontal="center" vertical="center" wrapText="1"/>
    </xf>
    <xf numFmtId="49" fontId="11" fillId="8" borderId="252" xfId="4" quotePrefix="1" applyNumberFormat="1" applyFont="1" applyFill="1" applyBorder="1" applyAlignment="1">
      <alignment horizontal="center" vertical="center" wrapText="1"/>
    </xf>
    <xf numFmtId="3" fontId="11" fillId="8" borderId="251" xfId="4" applyNumberFormat="1" applyFont="1" applyFill="1" applyBorder="1" applyAlignment="1">
      <alignment vertical="center" wrapText="1"/>
    </xf>
    <xf numFmtId="0" fontId="11" fillId="9" borderId="252" xfId="4" quotePrefix="1" applyFont="1" applyFill="1" applyBorder="1" applyAlignment="1">
      <alignment horizontal="center" vertical="center" wrapText="1"/>
    </xf>
    <xf numFmtId="49" fontId="11" fillId="9" borderId="252" xfId="4" quotePrefix="1" applyNumberFormat="1" applyFont="1" applyFill="1" applyBorder="1" applyAlignment="1">
      <alignment horizontal="center" vertical="center" wrapText="1"/>
    </xf>
    <xf numFmtId="49" fontId="9" fillId="9" borderId="252" xfId="4" quotePrefix="1" applyNumberFormat="1" applyFont="1" applyFill="1" applyBorder="1" applyAlignment="1">
      <alignment horizontal="center" vertical="center" wrapText="1"/>
    </xf>
    <xf numFmtId="3" fontId="2" fillId="9" borderId="252" xfId="4" applyNumberFormat="1" applyFont="1" applyFill="1" applyBorder="1" applyAlignment="1">
      <alignment vertical="center" wrapText="1"/>
    </xf>
    <xf numFmtId="3" fontId="7" fillId="9" borderId="253" xfId="4" applyNumberFormat="1" applyFont="1" applyFill="1" applyBorder="1" applyAlignment="1">
      <alignment vertical="center" wrapText="1"/>
    </xf>
    <xf numFmtId="3" fontId="7" fillId="9" borderId="252" xfId="4" applyNumberFormat="1" applyFont="1" applyFill="1" applyBorder="1" applyAlignment="1">
      <alignment vertical="center" wrapText="1"/>
    </xf>
    <xf numFmtId="3" fontId="9" fillId="9" borderId="249" xfId="4" applyNumberFormat="1" applyFont="1" applyFill="1" applyBorder="1" applyAlignment="1">
      <alignment vertical="center" wrapText="1"/>
    </xf>
    <xf numFmtId="3" fontId="9" fillId="9" borderId="251" xfId="4" applyNumberFormat="1" applyFont="1" applyFill="1" applyBorder="1" applyAlignment="1">
      <alignment vertical="center" wrapText="1"/>
    </xf>
    <xf numFmtId="49" fontId="9" fillId="0" borderId="252" xfId="4" quotePrefix="1" applyNumberFormat="1" applyFont="1" applyBorder="1" applyAlignment="1">
      <alignment horizontal="center" vertical="center" wrapText="1"/>
    </xf>
    <xf numFmtId="0" fontId="9" fillId="12" borderId="252" xfId="4" applyFont="1" applyFill="1" applyBorder="1" applyAlignment="1">
      <alignment vertical="center" wrapText="1"/>
    </xf>
    <xf numFmtId="3" fontId="7" fillId="0" borderId="253" xfId="4" applyNumberFormat="1" applyFont="1" applyBorder="1" applyAlignment="1">
      <alignment vertical="center" wrapText="1"/>
    </xf>
    <xf numFmtId="3" fontId="7" fillId="0" borderId="252" xfId="4" applyNumberFormat="1" applyFont="1" applyBorder="1" applyAlignment="1">
      <alignment vertical="center" wrapText="1"/>
    </xf>
    <xf numFmtId="3" fontId="9" fillId="0" borderId="11" xfId="4" applyNumberFormat="1" applyFont="1" applyBorder="1" applyAlignment="1">
      <alignment vertical="center" wrapText="1"/>
    </xf>
    <xf numFmtId="168" fontId="9" fillId="0" borderId="52" xfId="4" applyNumberFormat="1" applyFont="1" applyBorder="1" applyAlignment="1">
      <alignment vertical="center" wrapText="1"/>
    </xf>
    <xf numFmtId="10" fontId="11" fillId="7" borderId="0" xfId="3" applyNumberFormat="1" applyFont="1" applyFill="1" applyBorder="1" applyAlignment="1">
      <alignment vertical="center" wrapText="1"/>
    </xf>
    <xf numFmtId="49" fontId="9" fillId="9" borderId="252" xfId="4" applyNumberFormat="1" applyFont="1" applyFill="1" applyBorder="1" applyAlignment="1">
      <alignment horizontal="center" vertical="center" wrapText="1"/>
    </xf>
    <xf numFmtId="0" fontId="9" fillId="9" borderId="252" xfId="4" applyFont="1" applyFill="1" applyBorder="1" applyAlignment="1">
      <alignment vertical="center"/>
    </xf>
    <xf numFmtId="168" fontId="9" fillId="9" borderId="250" xfId="4" applyNumberFormat="1" applyFont="1" applyFill="1" applyBorder="1" applyAlignment="1">
      <alignment vertical="center" wrapText="1"/>
    </xf>
    <xf numFmtId="0" fontId="11" fillId="8" borderId="252" xfId="4" applyFont="1" applyFill="1" applyBorder="1" applyAlignment="1">
      <alignment vertical="center"/>
    </xf>
    <xf numFmtId="49" fontId="9" fillId="8" borderId="252" xfId="4" applyNumberFormat="1" applyFont="1" applyFill="1" applyBorder="1" applyAlignment="1">
      <alignment horizontal="center" vertical="center" wrapText="1"/>
    </xf>
    <xf numFmtId="3" fontId="2" fillId="8" borderId="253" xfId="4" applyNumberFormat="1" applyFont="1" applyFill="1" applyBorder="1" applyAlignment="1">
      <alignment vertical="center"/>
    </xf>
    <xf numFmtId="3" fontId="9" fillId="8" borderId="251" xfId="4" applyNumberFormat="1" applyFont="1" applyFill="1" applyBorder="1" applyAlignment="1">
      <alignment vertical="center" wrapText="1"/>
    </xf>
    <xf numFmtId="0" fontId="0" fillId="8" borderId="249" xfId="0" applyFill="1" applyBorder="1"/>
    <xf numFmtId="0" fontId="11" fillId="9" borderId="252" xfId="4" applyFont="1" applyFill="1" applyBorder="1" applyAlignment="1">
      <alignment vertical="center" wrapText="1"/>
    </xf>
    <xf numFmtId="0" fontId="0" fillId="9" borderId="249" xfId="0" applyFill="1" applyBorder="1"/>
    <xf numFmtId="3" fontId="19" fillId="9" borderId="249" xfId="0" applyNumberFormat="1" applyFont="1" applyFill="1" applyBorder="1" applyAlignment="1">
      <alignment horizontal="right"/>
    </xf>
    <xf numFmtId="0" fontId="3" fillId="9" borderId="0" xfId="0" applyFont="1" applyFill="1"/>
    <xf numFmtId="169" fontId="0" fillId="9" borderId="255" xfId="1" applyNumberFormat="1" applyFont="1" applyFill="1" applyBorder="1"/>
    <xf numFmtId="10" fontId="11" fillId="6" borderId="0" xfId="3" applyNumberFormat="1" applyFont="1" applyFill="1" applyBorder="1" applyAlignment="1">
      <alignment vertical="center" wrapText="1"/>
    </xf>
    <xf numFmtId="0" fontId="0" fillId="6" borderId="0" xfId="0" applyFill="1"/>
    <xf numFmtId="0" fontId="11" fillId="6" borderId="256" xfId="4" quotePrefix="1" applyFont="1" applyFill="1" applyBorder="1" applyAlignment="1">
      <alignment horizontal="center" vertical="center" wrapText="1"/>
    </xf>
    <xf numFmtId="49" fontId="11" fillId="6" borderId="256" xfId="4" quotePrefix="1" applyNumberFormat="1" applyFont="1" applyFill="1" applyBorder="1" applyAlignment="1">
      <alignment horizontal="center" vertical="center" wrapText="1"/>
    </xf>
    <xf numFmtId="49" fontId="11" fillId="6" borderId="256" xfId="4" applyNumberFormat="1" applyFont="1" applyFill="1" applyBorder="1" applyAlignment="1">
      <alignment horizontal="center" vertical="center" wrapText="1"/>
    </xf>
    <xf numFmtId="0" fontId="11" fillId="6" borderId="256" xfId="4" applyFont="1" applyFill="1" applyBorder="1" applyAlignment="1">
      <alignment vertical="center" wrapText="1"/>
    </xf>
    <xf numFmtId="3" fontId="8" fillId="6" borderId="256" xfId="4" applyNumberFormat="1" applyFont="1" applyFill="1" applyBorder="1" applyAlignment="1">
      <alignment vertical="center" wrapText="1"/>
    </xf>
    <xf numFmtId="3" fontId="8" fillId="6" borderId="257" xfId="4" applyNumberFormat="1" applyFont="1" applyFill="1" applyBorder="1" applyAlignment="1">
      <alignment vertical="center" wrapText="1"/>
    </xf>
    <xf numFmtId="0" fontId="0" fillId="7" borderId="0" xfId="0" applyFill="1"/>
    <xf numFmtId="3" fontId="11" fillId="6" borderId="258" xfId="4" applyNumberFormat="1" applyFont="1" applyFill="1" applyBorder="1" applyAlignment="1">
      <alignment vertical="center" wrapText="1"/>
    </xf>
    <xf numFmtId="168" fontId="11" fillId="6" borderId="259" xfId="4" applyNumberFormat="1" applyFont="1" applyFill="1" applyBorder="1" applyAlignment="1">
      <alignment vertical="center" wrapText="1"/>
    </xf>
    <xf numFmtId="3" fontId="11" fillId="6" borderId="260" xfId="4" applyNumberFormat="1" applyFont="1" applyFill="1" applyBorder="1" applyAlignment="1">
      <alignment vertical="center" wrapText="1"/>
    </xf>
    <xf numFmtId="0" fontId="7" fillId="0" borderId="0" xfId="4" applyFont="1" applyAlignment="1">
      <alignment vertical="center" wrapText="1"/>
    </xf>
    <xf numFmtId="0" fontId="7" fillId="2" borderId="0" xfId="4" applyFont="1" applyFill="1" applyAlignment="1">
      <alignment vertical="center" wrapText="1"/>
    </xf>
    <xf numFmtId="167" fontId="7" fillId="0" borderId="0" xfId="4" applyNumberFormat="1" applyFont="1" applyAlignment="1">
      <alignment vertical="center" wrapText="1"/>
    </xf>
    <xf numFmtId="165" fontId="7" fillId="0" borderId="0" xfId="4" applyNumberFormat="1" applyFont="1" applyAlignment="1">
      <alignment vertical="center" wrapText="1"/>
    </xf>
    <xf numFmtId="0" fontId="5" fillId="2" borderId="0" xfId="4" applyFont="1" applyFill="1" applyAlignment="1">
      <alignment vertical="center" wrapText="1"/>
    </xf>
    <xf numFmtId="0" fontId="7" fillId="0" borderId="0" xfId="0" applyFont="1"/>
    <xf numFmtId="0" fontId="11" fillId="0" borderId="5" xfId="4" quotePrefix="1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 applyProtection="1">
      <alignment horizontal="right" vertical="center"/>
      <protection locked="0"/>
    </xf>
    <xf numFmtId="3" fontId="8" fillId="0" borderId="28" xfId="0" applyNumberFormat="1" applyFont="1" applyBorder="1" applyAlignment="1" applyProtection="1">
      <alignment horizontal="right" vertical="center"/>
      <protection locked="0"/>
    </xf>
    <xf numFmtId="3" fontId="8" fillId="0" borderId="39" xfId="0" applyNumberFormat="1" applyFont="1" applyBorder="1" applyAlignment="1" applyProtection="1">
      <alignment horizontal="right" vertical="center"/>
      <protection locked="0"/>
    </xf>
    <xf numFmtId="3" fontId="7" fillId="0" borderId="39" xfId="0" applyNumberFormat="1" applyFont="1" applyBorder="1" applyAlignment="1" applyProtection="1">
      <alignment horizontal="right" vertical="center"/>
      <protection locked="0"/>
    </xf>
    <xf numFmtId="3" fontId="8" fillId="0" borderId="47" xfId="0" applyNumberFormat="1" applyFont="1" applyBorder="1" applyAlignment="1" applyProtection="1">
      <alignment horizontal="right" vertical="center"/>
      <protection locked="0"/>
    </xf>
    <xf numFmtId="3" fontId="8" fillId="6" borderId="39" xfId="0" applyNumberFormat="1" applyFont="1" applyFill="1" applyBorder="1" applyAlignment="1" applyProtection="1">
      <alignment horizontal="right" vertical="center"/>
      <protection locked="0"/>
    </xf>
    <xf numFmtId="3" fontId="8" fillId="8" borderId="39" xfId="0" applyNumberFormat="1" applyFont="1" applyFill="1" applyBorder="1" applyAlignment="1" applyProtection="1">
      <alignment horizontal="right" vertical="center"/>
      <protection locked="0"/>
    </xf>
    <xf numFmtId="3" fontId="8" fillId="9" borderId="39" xfId="0" applyNumberFormat="1" applyFont="1" applyFill="1" applyBorder="1" applyAlignment="1" applyProtection="1">
      <alignment horizontal="right" vertical="center"/>
      <protection locked="0"/>
    </xf>
    <xf numFmtId="3" fontId="8" fillId="9" borderId="97" xfId="0" applyNumberFormat="1" applyFont="1" applyFill="1" applyBorder="1" applyAlignment="1" applyProtection="1">
      <alignment horizontal="right" vertical="center"/>
      <protection locked="0"/>
    </xf>
    <xf numFmtId="3" fontId="8" fillId="9" borderId="107" xfId="0" applyNumberFormat="1" applyFont="1" applyFill="1" applyBorder="1" applyAlignment="1" applyProtection="1">
      <alignment horizontal="right" vertical="center"/>
      <protection locked="0"/>
    </xf>
    <xf numFmtId="3" fontId="8" fillId="9" borderId="117" xfId="0" applyNumberFormat="1" applyFont="1" applyFill="1" applyBorder="1" applyAlignment="1" applyProtection="1">
      <alignment horizontal="right" vertical="center"/>
      <protection locked="0"/>
    </xf>
    <xf numFmtId="3" fontId="8" fillId="9" borderId="137" xfId="0" applyNumberFormat="1" applyFont="1" applyFill="1" applyBorder="1" applyAlignment="1" applyProtection="1">
      <alignment horizontal="right" vertical="center"/>
      <protection locked="0"/>
    </xf>
    <xf numFmtId="3" fontId="8" fillId="8" borderId="157" xfId="0" applyNumberFormat="1" applyFont="1" applyFill="1" applyBorder="1" applyAlignment="1" applyProtection="1">
      <alignment horizontal="right" vertical="center"/>
      <protection locked="0"/>
    </xf>
    <xf numFmtId="3" fontId="8" fillId="9" borderId="157" xfId="0" applyNumberFormat="1" applyFont="1" applyFill="1" applyBorder="1" applyAlignment="1" applyProtection="1">
      <alignment horizontal="right" vertical="center"/>
      <protection locked="0"/>
    </xf>
    <xf numFmtId="3" fontId="8" fillId="9" borderId="182" xfId="0" applyNumberFormat="1" applyFont="1" applyFill="1" applyBorder="1" applyAlignment="1" applyProtection="1">
      <alignment horizontal="right" vertical="center"/>
      <protection locked="0"/>
    </xf>
    <xf numFmtId="3" fontId="8" fillId="9" borderId="192" xfId="0" applyNumberFormat="1" applyFont="1" applyFill="1" applyBorder="1" applyAlignment="1" applyProtection="1">
      <alignment horizontal="right" vertical="center"/>
      <protection locked="0"/>
    </xf>
    <xf numFmtId="3" fontId="8" fillId="9" borderId="202" xfId="0" applyNumberFormat="1" applyFont="1" applyFill="1" applyBorder="1" applyAlignment="1" applyProtection="1">
      <alignment horizontal="right" vertical="center"/>
      <protection locked="0"/>
    </xf>
    <xf numFmtId="3" fontId="8" fillId="9" borderId="217" xfId="0" applyNumberFormat="1" applyFont="1" applyFill="1" applyBorder="1" applyAlignment="1" applyProtection="1">
      <alignment horizontal="right" vertical="center"/>
      <protection locked="0"/>
    </xf>
    <xf numFmtId="3" fontId="8" fillId="8" borderId="237" xfId="0" applyNumberFormat="1" applyFont="1" applyFill="1" applyBorder="1" applyAlignment="1" applyProtection="1">
      <alignment horizontal="right" vertical="center"/>
      <protection locked="0"/>
    </xf>
    <xf numFmtId="3" fontId="8" fillId="9" borderId="241" xfId="0" applyNumberFormat="1" applyFont="1" applyFill="1" applyBorder="1" applyAlignment="1" applyProtection="1">
      <alignment horizontal="right" vertical="center"/>
      <protection locked="0"/>
    </xf>
    <xf numFmtId="3" fontId="8" fillId="9" borderId="247" xfId="0" applyNumberFormat="1" applyFont="1" applyFill="1" applyBorder="1" applyAlignment="1" applyProtection="1">
      <alignment horizontal="right" vertical="center"/>
      <protection locked="0"/>
    </xf>
    <xf numFmtId="0" fontId="9" fillId="0" borderId="39" xfId="4" applyFont="1" applyBorder="1" applyAlignment="1">
      <alignment horizontal="center" vertical="center" wrapText="1"/>
    </xf>
    <xf numFmtId="49" fontId="9" fillId="0" borderId="39" xfId="4" applyNumberFormat="1" applyFont="1" applyBorder="1" applyAlignment="1">
      <alignment horizontal="center" vertical="center" wrapText="1"/>
    </xf>
    <xf numFmtId="0" fontId="9" fillId="0" borderId="28" xfId="4" applyFont="1" applyBorder="1" applyAlignment="1">
      <alignment horizontal="center" vertical="center" wrapText="1"/>
    </xf>
    <xf numFmtId="49" fontId="9" fillId="0" borderId="28" xfId="4" applyNumberFormat="1" applyFont="1" applyBorder="1" applyAlignment="1">
      <alignment horizontal="center" vertical="center" wrapText="1"/>
    </xf>
    <xf numFmtId="0" fontId="9" fillId="0" borderId="62" xfId="4" applyFont="1" applyBorder="1" applyAlignment="1">
      <alignment horizontal="center" vertical="center" wrapText="1"/>
    </xf>
    <xf numFmtId="49" fontId="9" fillId="0" borderId="62" xfId="4" applyNumberFormat="1" applyFont="1" applyBorder="1" applyAlignment="1">
      <alignment horizontal="center" vertical="center" wrapText="1"/>
    </xf>
    <xf numFmtId="3" fontId="7" fillId="0" borderId="62" xfId="0" applyNumberFormat="1" applyFont="1" applyBorder="1" applyAlignment="1" applyProtection="1">
      <alignment horizontal="right" vertical="center"/>
      <protection locked="0"/>
    </xf>
    <xf numFmtId="0" fontId="9" fillId="0" borderId="67" xfId="4" applyFont="1" applyBorder="1" applyAlignment="1">
      <alignment horizontal="center" vertical="center" wrapText="1"/>
    </xf>
    <xf numFmtId="49" fontId="9" fillId="0" borderId="67" xfId="4" applyNumberFormat="1" applyFont="1" applyBorder="1" applyAlignment="1">
      <alignment horizontal="center" vertical="center" wrapText="1"/>
    </xf>
    <xf numFmtId="3" fontId="7" fillId="0" borderId="67" xfId="0" applyNumberFormat="1" applyFont="1" applyBorder="1" applyAlignment="1" applyProtection="1">
      <alignment horizontal="right" vertical="center"/>
      <protection locked="0"/>
    </xf>
    <xf numFmtId="0" fontId="9" fillId="0" borderId="72" xfId="4" applyFont="1" applyBorder="1" applyAlignment="1">
      <alignment horizontal="center" vertical="center" wrapText="1"/>
    </xf>
    <xf numFmtId="49" fontId="9" fillId="0" borderId="72" xfId="4" applyNumberFormat="1" applyFont="1" applyBorder="1" applyAlignment="1">
      <alignment horizontal="center" vertical="center" wrapText="1"/>
    </xf>
    <xf numFmtId="3" fontId="7" fillId="0" borderId="72" xfId="0" applyNumberFormat="1" applyFont="1" applyBorder="1" applyAlignment="1" applyProtection="1">
      <alignment horizontal="right" vertical="center"/>
      <protection locked="0"/>
    </xf>
    <xf numFmtId="0" fontId="9" fillId="0" borderId="77" xfId="4" applyFont="1" applyBorder="1" applyAlignment="1">
      <alignment horizontal="center" vertical="center" wrapText="1"/>
    </xf>
    <xf numFmtId="49" fontId="9" fillId="0" borderId="77" xfId="4" applyNumberFormat="1" applyFont="1" applyBorder="1" applyAlignment="1">
      <alignment horizontal="center" vertical="center" wrapText="1"/>
    </xf>
    <xf numFmtId="3" fontId="7" fillId="0" borderId="77" xfId="0" applyNumberFormat="1" applyFont="1" applyBorder="1" applyAlignment="1" applyProtection="1">
      <alignment horizontal="right" vertical="center"/>
      <protection locked="0"/>
    </xf>
    <xf numFmtId="0" fontId="9" fillId="0" borderId="82" xfId="4" applyFont="1" applyBorder="1" applyAlignment="1">
      <alignment horizontal="center" vertical="center" wrapText="1"/>
    </xf>
    <xf numFmtId="49" fontId="9" fillId="0" borderId="82" xfId="4" applyNumberFormat="1" applyFont="1" applyBorder="1" applyAlignment="1">
      <alignment horizontal="center" vertical="center" wrapText="1"/>
    </xf>
    <xf numFmtId="3" fontId="7" fillId="0" borderId="82" xfId="0" applyNumberFormat="1" applyFont="1" applyBorder="1" applyAlignment="1" applyProtection="1">
      <alignment horizontal="right" vertical="center"/>
      <protection locked="0"/>
    </xf>
    <xf numFmtId="0" fontId="9" fillId="0" borderId="87" xfId="4" applyFont="1" applyBorder="1" applyAlignment="1">
      <alignment horizontal="center" vertical="center" wrapText="1"/>
    </xf>
    <xf numFmtId="49" fontId="9" fillId="0" borderId="87" xfId="4" applyNumberFormat="1" applyFont="1" applyBorder="1" applyAlignment="1">
      <alignment horizontal="center" vertical="center" wrapText="1"/>
    </xf>
    <xf numFmtId="3" fontId="7" fillId="0" borderId="87" xfId="0" applyNumberFormat="1" applyFont="1" applyBorder="1" applyAlignment="1" applyProtection="1">
      <alignment horizontal="right" vertical="center"/>
      <protection locked="0"/>
    </xf>
    <xf numFmtId="0" fontId="9" fillId="0" borderId="92" xfId="4" applyFont="1" applyBorder="1" applyAlignment="1">
      <alignment horizontal="center" vertical="center" wrapText="1"/>
    </xf>
    <xf numFmtId="49" fontId="9" fillId="0" borderId="92" xfId="4" applyNumberFormat="1" applyFont="1" applyBorder="1" applyAlignment="1">
      <alignment horizontal="center" vertical="center" wrapText="1"/>
    </xf>
    <xf numFmtId="3" fontId="7" fillId="0" borderId="92" xfId="0" applyNumberFormat="1" applyFont="1" applyBorder="1" applyAlignment="1" applyProtection="1">
      <alignment horizontal="right" vertical="center"/>
      <protection locked="0"/>
    </xf>
    <xf numFmtId="3" fontId="9" fillId="0" borderId="53" xfId="4" applyNumberFormat="1" applyFont="1" applyBorder="1" applyAlignment="1">
      <alignment vertical="center" wrapText="1"/>
    </xf>
    <xf numFmtId="3" fontId="9" fillId="0" borderId="57" xfId="4" applyNumberFormat="1" applyFont="1" applyBorder="1" applyAlignment="1">
      <alignment vertical="center" wrapText="1"/>
    </xf>
    <xf numFmtId="3" fontId="9" fillId="0" borderId="59" xfId="4" applyNumberFormat="1" applyFont="1" applyBorder="1" applyAlignment="1">
      <alignment vertical="center" wrapText="1"/>
    </xf>
    <xf numFmtId="3" fontId="9" fillId="0" borderId="64" xfId="4" applyNumberFormat="1" applyFont="1" applyBorder="1" applyAlignment="1">
      <alignment vertical="center" wrapText="1"/>
    </xf>
    <xf numFmtId="3" fontId="9" fillId="0" borderId="69" xfId="4" applyNumberFormat="1" applyFont="1" applyBorder="1" applyAlignment="1">
      <alignment vertical="center" wrapText="1"/>
    </xf>
    <xf numFmtId="3" fontId="9" fillId="0" borderId="74" xfId="4" applyNumberFormat="1" applyFont="1" applyBorder="1" applyAlignment="1">
      <alignment vertical="center" wrapText="1"/>
    </xf>
    <xf numFmtId="3" fontId="9" fillId="0" borderId="79" xfId="4" applyNumberFormat="1" applyFont="1" applyBorder="1" applyAlignment="1">
      <alignment vertical="center" wrapText="1"/>
    </xf>
    <xf numFmtId="3" fontId="9" fillId="0" borderId="84" xfId="4" applyNumberFormat="1" applyFont="1" applyBorder="1" applyAlignment="1">
      <alignment vertical="center" wrapText="1"/>
    </xf>
    <xf numFmtId="3" fontId="9" fillId="0" borderId="89" xfId="4" applyNumberFormat="1" applyFont="1" applyBorder="1" applyAlignment="1">
      <alignment vertical="center" wrapText="1"/>
    </xf>
    <xf numFmtId="3" fontId="9" fillId="0" borderId="94" xfId="4" applyNumberFormat="1" applyFont="1" applyBorder="1" applyAlignment="1">
      <alignment vertical="center" wrapText="1"/>
    </xf>
    <xf numFmtId="3" fontId="9" fillId="0" borderId="43" xfId="4" applyNumberFormat="1" applyFont="1" applyFill="1" applyBorder="1" applyAlignment="1">
      <alignment vertical="center" wrapText="1"/>
    </xf>
    <xf numFmtId="3" fontId="9" fillId="0" borderId="32" xfId="4" applyNumberFormat="1" applyFont="1" applyFill="1" applyBorder="1" applyAlignment="1">
      <alignment vertical="center" wrapText="1"/>
    </xf>
    <xf numFmtId="3" fontId="9" fillId="0" borderId="61" xfId="4" applyNumberFormat="1" applyFont="1" applyFill="1" applyBorder="1" applyAlignment="1">
      <alignment vertical="center" wrapText="1"/>
    </xf>
    <xf numFmtId="3" fontId="9" fillId="0" borderId="66" xfId="4" applyNumberFormat="1" applyFont="1" applyFill="1" applyBorder="1" applyAlignment="1">
      <alignment vertical="center" wrapText="1"/>
    </xf>
    <xf numFmtId="3" fontId="9" fillId="0" borderId="71" xfId="4" applyNumberFormat="1" applyFont="1" applyFill="1" applyBorder="1" applyAlignment="1">
      <alignment vertical="center" wrapText="1"/>
    </xf>
    <xf numFmtId="3" fontId="9" fillId="0" borderId="76" xfId="4" applyNumberFormat="1" applyFont="1" applyFill="1" applyBorder="1" applyAlignment="1">
      <alignment vertical="center" wrapText="1"/>
    </xf>
    <xf numFmtId="3" fontId="9" fillId="0" borderId="81" xfId="4" applyNumberFormat="1" applyFont="1" applyFill="1" applyBorder="1" applyAlignment="1">
      <alignment vertical="center" wrapText="1"/>
    </xf>
    <xf numFmtId="3" fontId="9" fillId="0" borderId="86" xfId="4" applyNumberFormat="1" applyFont="1" applyFill="1" applyBorder="1" applyAlignment="1">
      <alignment vertical="center" wrapText="1"/>
    </xf>
    <xf numFmtId="3" fontId="9" fillId="0" borderId="91" xfId="4" applyNumberFormat="1" applyFont="1" applyFill="1" applyBorder="1" applyAlignment="1">
      <alignment vertical="center" wrapText="1"/>
    </xf>
    <xf numFmtId="3" fontId="9" fillId="0" borderId="96" xfId="4" applyNumberFormat="1" applyFont="1" applyFill="1" applyBorder="1" applyAlignment="1">
      <alignment vertical="center" wrapText="1"/>
    </xf>
    <xf numFmtId="0" fontId="9" fillId="0" borderId="101" xfId="4" applyFont="1" applyBorder="1" applyAlignment="1">
      <alignment horizontal="center" vertical="center" wrapText="1"/>
    </xf>
    <xf numFmtId="49" fontId="9" fillId="0" borderId="101" xfId="4" applyNumberFormat="1" applyFont="1" applyBorder="1" applyAlignment="1">
      <alignment horizontal="center" vertical="center" wrapText="1"/>
    </xf>
    <xf numFmtId="0" fontId="9" fillId="0" borderId="101" xfId="4" applyFont="1" applyBorder="1" applyAlignment="1">
      <alignment vertical="center" wrapText="1"/>
    </xf>
    <xf numFmtId="3" fontId="7" fillId="0" borderId="101" xfId="0" applyNumberFormat="1" applyFont="1" applyBorder="1" applyAlignment="1" applyProtection="1">
      <alignment horizontal="right" vertical="center"/>
      <protection locked="0"/>
    </xf>
    <xf numFmtId="3" fontId="9" fillId="0" borderId="99" xfId="4" applyNumberFormat="1" applyFont="1" applyBorder="1" applyAlignment="1">
      <alignment vertical="center" wrapText="1"/>
    </xf>
    <xf numFmtId="3" fontId="9" fillId="0" borderId="104" xfId="4" applyNumberFormat="1" applyFont="1" applyBorder="1" applyAlignment="1">
      <alignment vertical="center" wrapText="1"/>
    </xf>
    <xf numFmtId="3" fontId="9" fillId="0" borderId="100" xfId="4" applyNumberFormat="1" applyFont="1" applyFill="1" applyBorder="1" applyAlignment="1">
      <alignment vertical="center" wrapText="1"/>
    </xf>
    <xf numFmtId="3" fontId="9" fillId="0" borderId="106" xfId="4" applyNumberFormat="1" applyFont="1" applyFill="1" applyBorder="1" applyAlignment="1">
      <alignment vertical="center" wrapText="1"/>
    </xf>
    <xf numFmtId="0" fontId="9" fillId="0" borderId="110" xfId="4" applyFont="1" applyBorder="1" applyAlignment="1">
      <alignment horizontal="center" vertical="center" wrapText="1"/>
    </xf>
    <xf numFmtId="49" fontId="9" fillId="0" borderId="110" xfId="4" applyNumberFormat="1" applyFont="1" applyBorder="1" applyAlignment="1">
      <alignment horizontal="center" vertical="center" wrapText="1"/>
    </xf>
    <xf numFmtId="0" fontId="9" fillId="0" borderId="110" xfId="4" applyFont="1" applyBorder="1" applyAlignment="1">
      <alignment vertical="center" wrapText="1"/>
    </xf>
    <xf numFmtId="3" fontId="7" fillId="0" borderId="110" xfId="0" applyNumberFormat="1" applyFont="1" applyBorder="1" applyAlignment="1" applyProtection="1">
      <alignment horizontal="right" vertical="center"/>
      <protection locked="0"/>
    </xf>
    <xf numFmtId="3" fontId="9" fillId="0" borderId="109" xfId="4" applyNumberFormat="1" applyFont="1" applyBorder="1" applyAlignment="1">
      <alignment vertical="center" wrapText="1"/>
    </xf>
    <xf numFmtId="3" fontId="9" fillId="0" borderId="114" xfId="4" applyNumberFormat="1" applyFont="1" applyBorder="1" applyAlignment="1">
      <alignment vertical="center" wrapText="1"/>
    </xf>
    <xf numFmtId="3" fontId="9" fillId="0" borderId="112" xfId="4" applyNumberFormat="1" applyFont="1" applyFill="1" applyBorder="1" applyAlignment="1">
      <alignment vertical="center" wrapText="1"/>
    </xf>
    <xf numFmtId="3" fontId="9" fillId="0" borderId="116" xfId="4" applyNumberFormat="1" applyFont="1" applyFill="1" applyBorder="1" applyAlignment="1">
      <alignment vertical="center" wrapText="1"/>
    </xf>
    <xf numFmtId="0" fontId="9" fillId="0" borderId="120" xfId="4" applyFont="1" applyBorder="1" applyAlignment="1">
      <alignment horizontal="center" vertical="center" wrapText="1"/>
    </xf>
    <xf numFmtId="49" fontId="9" fillId="0" borderId="120" xfId="4" applyNumberFormat="1" applyFont="1" applyBorder="1" applyAlignment="1">
      <alignment horizontal="center" vertical="center" wrapText="1"/>
    </xf>
    <xf numFmtId="0" fontId="9" fillId="0" borderId="120" xfId="4" applyFont="1" applyBorder="1" applyAlignment="1">
      <alignment vertical="center" wrapText="1"/>
    </xf>
    <xf numFmtId="3" fontId="7" fillId="0" borderId="120" xfId="0" applyNumberFormat="1" applyFont="1" applyBorder="1" applyAlignment="1" applyProtection="1">
      <alignment horizontal="right" vertical="center"/>
      <protection locked="0"/>
    </xf>
    <xf numFmtId="0" fontId="9" fillId="0" borderId="127" xfId="4" applyFont="1" applyBorder="1" applyAlignment="1">
      <alignment horizontal="center" vertical="center" wrapText="1"/>
    </xf>
    <xf numFmtId="49" fontId="9" fillId="0" borderId="127" xfId="4" applyNumberFormat="1" applyFont="1" applyBorder="1" applyAlignment="1">
      <alignment horizontal="center" vertical="center" wrapText="1"/>
    </xf>
    <xf numFmtId="0" fontId="9" fillId="0" borderId="127" xfId="4" applyFont="1" applyBorder="1" applyAlignment="1">
      <alignment vertical="center" wrapText="1"/>
    </xf>
    <xf numFmtId="3" fontId="7" fillId="0" borderId="127" xfId="0" applyNumberFormat="1" applyFont="1" applyBorder="1" applyAlignment="1" applyProtection="1">
      <alignment horizontal="right" vertical="center"/>
      <protection locked="0"/>
    </xf>
    <xf numFmtId="0" fontId="9" fillId="0" borderId="132" xfId="4" applyFont="1" applyBorder="1" applyAlignment="1">
      <alignment horizontal="center" vertical="center" wrapText="1"/>
    </xf>
    <xf numFmtId="49" fontId="9" fillId="0" borderId="132" xfId="4" applyNumberFormat="1" applyFont="1" applyBorder="1" applyAlignment="1">
      <alignment horizontal="center" vertical="center" wrapText="1"/>
    </xf>
    <xf numFmtId="0" fontId="9" fillId="0" borderId="132" xfId="4" applyFont="1" applyBorder="1" applyAlignment="1">
      <alignment vertical="center" wrapText="1"/>
    </xf>
    <xf numFmtId="3" fontId="7" fillId="0" borderId="132" xfId="0" applyNumberFormat="1" applyFont="1" applyBorder="1" applyAlignment="1" applyProtection="1">
      <alignment horizontal="right" vertical="center"/>
      <protection locked="0"/>
    </xf>
    <xf numFmtId="3" fontId="9" fillId="0" borderId="119" xfId="4" applyNumberFormat="1" applyFont="1" applyBorder="1" applyAlignment="1">
      <alignment vertical="center" wrapText="1"/>
    </xf>
    <xf numFmtId="3" fontId="9" fillId="0" borderId="124" xfId="4" applyNumberFormat="1" applyFont="1" applyBorder="1" applyAlignment="1">
      <alignment vertical="center" wrapText="1"/>
    </xf>
    <xf numFmtId="3" fontId="9" fillId="0" borderId="129" xfId="4" applyNumberFormat="1" applyFont="1" applyBorder="1" applyAlignment="1">
      <alignment vertical="center" wrapText="1"/>
    </xf>
    <xf numFmtId="3" fontId="9" fillId="0" borderId="134" xfId="4" applyNumberFormat="1" applyFont="1" applyBorder="1" applyAlignment="1">
      <alignment vertical="center" wrapText="1"/>
    </xf>
    <xf numFmtId="3" fontId="9" fillId="0" borderId="122" xfId="4" applyNumberFormat="1" applyFont="1" applyFill="1" applyBorder="1" applyAlignment="1">
      <alignment vertical="center" wrapText="1"/>
    </xf>
    <xf numFmtId="3" fontId="9" fillId="0" borderId="126" xfId="4" applyNumberFormat="1" applyFont="1" applyBorder="1" applyAlignment="1">
      <alignment vertical="center" wrapText="1"/>
    </xf>
    <xf numFmtId="3" fontId="9" fillId="0" borderId="131" xfId="4" applyNumberFormat="1" applyFont="1" applyFill="1" applyBorder="1" applyAlignment="1">
      <alignment vertical="center" wrapText="1"/>
    </xf>
    <xf numFmtId="3" fontId="9" fillId="0" borderId="136" xfId="4" applyNumberFormat="1" applyFont="1" applyBorder="1" applyAlignment="1">
      <alignment vertical="center" wrapText="1"/>
    </xf>
    <xf numFmtId="0" fontId="9" fillId="0" borderId="140" xfId="4" applyFont="1" applyBorder="1" applyAlignment="1">
      <alignment horizontal="center" vertical="center" wrapText="1"/>
    </xf>
    <xf numFmtId="49" fontId="9" fillId="0" borderId="140" xfId="4" applyNumberFormat="1" applyFont="1" applyBorder="1" applyAlignment="1">
      <alignment horizontal="center" vertical="center" wrapText="1"/>
    </xf>
    <xf numFmtId="0" fontId="9" fillId="0" borderId="140" xfId="4" applyFont="1" applyBorder="1" applyAlignment="1">
      <alignment vertical="center" wrapText="1"/>
    </xf>
    <xf numFmtId="3" fontId="7" fillId="0" borderId="140" xfId="0" applyNumberFormat="1" applyFont="1" applyBorder="1" applyAlignment="1" applyProtection="1">
      <alignment horizontal="right" vertical="center"/>
      <protection locked="0"/>
    </xf>
    <xf numFmtId="0" fontId="9" fillId="0" borderId="147" xfId="4" applyFont="1" applyBorder="1" applyAlignment="1">
      <alignment horizontal="center" vertical="center" wrapText="1"/>
    </xf>
    <xf numFmtId="49" fontId="9" fillId="0" borderId="147" xfId="4" applyNumberFormat="1" applyFont="1" applyBorder="1" applyAlignment="1">
      <alignment horizontal="center" vertical="center" wrapText="1"/>
    </xf>
    <xf numFmtId="0" fontId="9" fillId="0" borderId="147" xfId="4" applyFont="1" applyBorder="1" applyAlignment="1">
      <alignment vertical="center" wrapText="1"/>
    </xf>
    <xf numFmtId="3" fontId="7" fillId="0" borderId="147" xfId="0" applyNumberFormat="1" applyFont="1" applyBorder="1" applyAlignment="1" applyProtection="1">
      <alignment horizontal="right" vertical="center"/>
      <protection locked="0"/>
    </xf>
    <xf numFmtId="0" fontId="9" fillId="0" borderId="152" xfId="4" applyFont="1" applyBorder="1" applyAlignment="1">
      <alignment horizontal="center" vertical="center" wrapText="1"/>
    </xf>
    <xf numFmtId="49" fontId="9" fillId="0" borderId="152" xfId="4" applyNumberFormat="1" applyFont="1" applyBorder="1" applyAlignment="1">
      <alignment horizontal="center" vertical="center" wrapText="1"/>
    </xf>
    <xf numFmtId="0" fontId="9" fillId="0" borderId="152" xfId="4" applyFont="1" applyBorder="1" applyAlignment="1">
      <alignment vertical="center" wrapText="1"/>
    </xf>
    <xf numFmtId="3" fontId="7" fillId="0" borderId="152" xfId="0" applyNumberFormat="1" applyFont="1" applyBorder="1" applyAlignment="1" applyProtection="1">
      <alignment horizontal="right" vertical="center"/>
      <protection locked="0"/>
    </xf>
    <xf numFmtId="3" fontId="9" fillId="0" borderId="139" xfId="4" applyNumberFormat="1" applyFont="1" applyBorder="1" applyAlignment="1">
      <alignment vertical="center" wrapText="1"/>
    </xf>
    <xf numFmtId="3" fontId="9" fillId="0" borderId="144" xfId="4" applyNumberFormat="1" applyFont="1" applyBorder="1" applyAlignment="1">
      <alignment vertical="center" wrapText="1"/>
    </xf>
    <xf numFmtId="3" fontId="9" fillId="0" borderId="149" xfId="4" applyNumberFormat="1" applyFont="1" applyBorder="1" applyAlignment="1">
      <alignment vertical="center" wrapText="1"/>
    </xf>
    <xf numFmtId="3" fontId="9" fillId="0" borderId="154" xfId="4" applyNumberFormat="1" applyFont="1" applyBorder="1" applyAlignment="1">
      <alignment vertical="center" wrapText="1"/>
    </xf>
    <xf numFmtId="3" fontId="9" fillId="0" borderId="142" xfId="4" applyNumberFormat="1" applyFont="1" applyFill="1" applyBorder="1" applyAlignment="1">
      <alignment vertical="center" wrapText="1"/>
    </xf>
    <xf numFmtId="3" fontId="9" fillId="0" borderId="146" xfId="4" applyNumberFormat="1" applyFont="1" applyFill="1" applyBorder="1" applyAlignment="1">
      <alignment vertical="center" wrapText="1"/>
    </xf>
    <xf numFmtId="3" fontId="9" fillId="0" borderId="151" xfId="4" applyNumberFormat="1" applyFont="1" applyFill="1" applyBorder="1" applyAlignment="1">
      <alignment vertical="center" wrapText="1"/>
    </xf>
    <xf numFmtId="3" fontId="9" fillId="0" borderId="156" xfId="4" applyNumberFormat="1" applyFont="1" applyFill="1" applyBorder="1" applyAlignment="1">
      <alignment vertical="center" wrapText="1"/>
    </xf>
    <xf numFmtId="0" fontId="9" fillId="0" borderId="157" xfId="4" applyFont="1" applyBorder="1" applyAlignment="1">
      <alignment horizontal="center" vertical="center" wrapText="1"/>
    </xf>
    <xf numFmtId="49" fontId="9" fillId="0" borderId="157" xfId="4" applyNumberFormat="1" applyFont="1" applyBorder="1" applyAlignment="1">
      <alignment horizontal="center" vertical="center" wrapText="1"/>
    </xf>
    <xf numFmtId="0" fontId="9" fillId="0" borderId="157" xfId="4" applyFont="1" applyBorder="1" applyAlignment="1">
      <alignment vertical="center" wrapText="1"/>
    </xf>
    <xf numFmtId="3" fontId="7" fillId="0" borderId="157" xfId="0" applyNumberFormat="1" applyFont="1" applyBorder="1" applyAlignment="1" applyProtection="1">
      <alignment horizontal="right" vertical="center"/>
      <protection locked="0"/>
    </xf>
    <xf numFmtId="0" fontId="9" fillId="0" borderId="162" xfId="4" applyFont="1" applyBorder="1" applyAlignment="1">
      <alignment horizontal="center" vertical="center" wrapText="1"/>
    </xf>
    <xf numFmtId="49" fontId="9" fillId="0" borderId="162" xfId="4" applyNumberFormat="1" applyFont="1" applyBorder="1" applyAlignment="1">
      <alignment horizontal="center" vertical="center" wrapText="1"/>
    </xf>
    <xf numFmtId="0" fontId="9" fillId="0" borderId="162" xfId="4" applyFont="1" applyBorder="1" applyAlignment="1">
      <alignment vertical="center" wrapText="1"/>
    </xf>
    <xf numFmtId="3" fontId="7" fillId="0" borderId="162" xfId="0" applyNumberFormat="1" applyFont="1" applyBorder="1" applyAlignment="1" applyProtection="1">
      <alignment horizontal="right" vertical="center"/>
      <protection locked="0"/>
    </xf>
    <xf numFmtId="0" fontId="9" fillId="0" borderId="167" xfId="4" applyFont="1" applyBorder="1" applyAlignment="1">
      <alignment horizontal="center" vertical="center" wrapText="1"/>
    </xf>
    <xf numFmtId="49" fontId="9" fillId="0" borderId="167" xfId="4" applyNumberFormat="1" applyFont="1" applyBorder="1" applyAlignment="1">
      <alignment horizontal="center" vertical="center" wrapText="1"/>
    </xf>
    <xf numFmtId="0" fontId="9" fillId="0" borderId="167" xfId="4" applyFont="1" applyBorder="1" applyAlignment="1">
      <alignment vertical="center" wrapText="1"/>
    </xf>
    <xf numFmtId="3" fontId="7" fillId="0" borderId="167" xfId="0" applyNumberFormat="1" applyFont="1" applyBorder="1" applyAlignment="1" applyProtection="1">
      <alignment horizontal="right" vertical="center"/>
      <protection locked="0"/>
    </xf>
    <xf numFmtId="0" fontId="9" fillId="0" borderId="172" xfId="4" applyFont="1" applyBorder="1" applyAlignment="1">
      <alignment horizontal="center" vertical="center" wrapText="1"/>
    </xf>
    <xf numFmtId="49" fontId="9" fillId="0" borderId="172" xfId="4" applyNumberFormat="1" applyFont="1" applyBorder="1" applyAlignment="1">
      <alignment horizontal="center" vertical="center" wrapText="1"/>
    </xf>
    <xf numFmtId="0" fontId="9" fillId="0" borderId="172" xfId="4" applyFont="1" applyBorder="1" applyAlignment="1">
      <alignment vertical="center" wrapText="1"/>
    </xf>
    <xf numFmtId="3" fontId="7" fillId="0" borderId="172" xfId="0" applyNumberFormat="1" applyFont="1" applyBorder="1" applyAlignment="1" applyProtection="1">
      <alignment horizontal="right" vertical="center"/>
      <protection locked="0"/>
    </xf>
    <xf numFmtId="0" fontId="9" fillId="0" borderId="177" xfId="4" applyFont="1" applyBorder="1" applyAlignment="1">
      <alignment horizontal="center" vertical="center" wrapText="1"/>
    </xf>
    <xf numFmtId="49" fontId="9" fillId="0" borderId="177" xfId="4" applyNumberFormat="1" applyFont="1" applyBorder="1" applyAlignment="1">
      <alignment horizontal="center" vertical="center" wrapText="1"/>
    </xf>
    <xf numFmtId="0" fontId="9" fillId="0" borderId="177" xfId="4" applyFont="1" applyBorder="1" applyAlignment="1">
      <alignment vertical="center" wrapText="1"/>
    </xf>
    <xf numFmtId="3" fontId="7" fillId="0" borderId="177" xfId="0" applyNumberFormat="1" applyFont="1" applyBorder="1" applyAlignment="1" applyProtection="1">
      <alignment horizontal="right" vertical="center"/>
      <protection locked="0"/>
    </xf>
    <xf numFmtId="3" fontId="9" fillId="0" borderId="159" xfId="4" applyNumberFormat="1" applyFont="1" applyBorder="1" applyAlignment="1">
      <alignment vertical="center" wrapText="1"/>
    </xf>
    <xf numFmtId="3" fontId="9" fillId="0" borderId="164" xfId="4" applyNumberFormat="1" applyFont="1" applyBorder="1" applyAlignment="1">
      <alignment vertical="center" wrapText="1"/>
    </xf>
    <xf numFmtId="3" fontId="9" fillId="0" borderId="169" xfId="4" applyNumberFormat="1" applyFont="1" applyBorder="1" applyAlignment="1">
      <alignment vertical="center" wrapText="1"/>
    </xf>
    <xf numFmtId="3" fontId="9" fillId="0" borderId="174" xfId="4" applyNumberFormat="1" applyFont="1" applyBorder="1" applyAlignment="1">
      <alignment vertical="center" wrapText="1"/>
    </xf>
    <xf numFmtId="3" fontId="9" fillId="0" borderId="179" xfId="4" applyNumberFormat="1" applyFont="1" applyBorder="1" applyAlignment="1">
      <alignment vertical="center" wrapText="1"/>
    </xf>
    <xf numFmtId="3" fontId="9" fillId="0" borderId="161" xfId="4" applyNumberFormat="1" applyFont="1" applyFill="1" applyBorder="1" applyAlignment="1">
      <alignment vertical="center" wrapText="1"/>
    </xf>
    <xf numFmtId="3" fontId="9" fillId="0" borderId="166" xfId="4" applyNumberFormat="1" applyFont="1" applyFill="1" applyBorder="1" applyAlignment="1">
      <alignment vertical="center" wrapText="1"/>
    </xf>
    <xf numFmtId="3" fontId="9" fillId="0" borderId="171" xfId="4" applyNumberFormat="1" applyFont="1" applyFill="1" applyBorder="1" applyAlignment="1">
      <alignment vertical="center" wrapText="1"/>
    </xf>
    <xf numFmtId="3" fontId="9" fillId="0" borderId="176" xfId="4" applyNumberFormat="1" applyFont="1" applyFill="1" applyBorder="1" applyAlignment="1">
      <alignment vertical="center" wrapText="1"/>
    </xf>
    <xf numFmtId="3" fontId="9" fillId="0" borderId="181" xfId="4" applyNumberFormat="1" applyFont="1" applyFill="1" applyBorder="1" applyAlignment="1">
      <alignment vertical="center" wrapText="1"/>
    </xf>
    <xf numFmtId="0" fontId="9" fillId="0" borderId="186" xfId="4" applyFont="1" applyBorder="1" applyAlignment="1">
      <alignment horizontal="center" vertical="center" wrapText="1"/>
    </xf>
    <xf numFmtId="49" fontId="9" fillId="0" borderId="186" xfId="4" applyNumberFormat="1" applyFont="1" applyBorder="1" applyAlignment="1">
      <alignment horizontal="center" vertical="center" wrapText="1"/>
    </xf>
    <xf numFmtId="0" fontId="9" fillId="0" borderId="186" xfId="4" applyFont="1" applyBorder="1" applyAlignment="1">
      <alignment vertical="center" wrapText="1"/>
    </xf>
    <xf numFmtId="3" fontId="7" fillId="0" borderId="186" xfId="0" applyNumberFormat="1" applyFont="1" applyBorder="1" applyAlignment="1" applyProtection="1">
      <alignment horizontal="right" vertical="center"/>
      <protection locked="0"/>
    </xf>
    <xf numFmtId="3" fontId="9" fillId="0" borderId="184" xfId="4" applyNumberFormat="1" applyFont="1" applyBorder="1" applyAlignment="1">
      <alignment vertical="center" wrapText="1"/>
    </xf>
    <xf numFmtId="3" fontId="9" fillId="0" borderId="189" xfId="4" applyNumberFormat="1" applyFont="1" applyBorder="1" applyAlignment="1">
      <alignment vertical="center" wrapText="1"/>
    </xf>
    <xf numFmtId="3" fontId="9" fillId="0" borderId="185" xfId="4" applyNumberFormat="1" applyFont="1" applyFill="1" applyBorder="1" applyAlignment="1">
      <alignment vertical="center" wrapText="1"/>
    </xf>
    <xf numFmtId="3" fontId="9" fillId="0" borderId="191" xfId="4" applyNumberFormat="1" applyFont="1" applyFill="1" applyBorder="1" applyAlignment="1">
      <alignment vertical="center" wrapText="1"/>
    </xf>
    <xf numFmtId="0" fontId="9" fillId="0" borderId="196" xfId="4" applyFont="1" applyBorder="1" applyAlignment="1">
      <alignment horizontal="center" vertical="center" wrapText="1"/>
    </xf>
    <xf numFmtId="49" fontId="9" fillId="0" borderId="196" xfId="4" applyNumberFormat="1" applyFont="1" applyBorder="1" applyAlignment="1">
      <alignment horizontal="center" vertical="center" wrapText="1"/>
    </xf>
    <xf numFmtId="0" fontId="9" fillId="0" borderId="196" xfId="4" applyFont="1" applyBorder="1" applyAlignment="1">
      <alignment vertical="center" wrapText="1"/>
    </xf>
    <xf numFmtId="3" fontId="7" fillId="0" borderId="196" xfId="0" applyNumberFormat="1" applyFont="1" applyBorder="1" applyAlignment="1" applyProtection="1">
      <alignment horizontal="right" vertical="center"/>
      <protection locked="0"/>
    </xf>
    <xf numFmtId="3" fontId="9" fillId="0" borderId="194" xfId="4" applyNumberFormat="1" applyFont="1" applyBorder="1" applyAlignment="1">
      <alignment vertical="center" wrapText="1"/>
    </xf>
    <xf numFmtId="3" fontId="9" fillId="0" borderId="199" xfId="4" applyNumberFormat="1" applyFont="1" applyBorder="1" applyAlignment="1">
      <alignment vertical="center" wrapText="1"/>
    </xf>
    <xf numFmtId="3" fontId="9" fillId="0" borderId="195" xfId="4" applyNumberFormat="1" applyFont="1" applyFill="1" applyBorder="1" applyAlignment="1">
      <alignment vertical="center" wrapText="1"/>
    </xf>
    <xf numFmtId="3" fontId="9" fillId="0" borderId="201" xfId="4" applyNumberFormat="1" applyFont="1" applyFill="1" applyBorder="1" applyAlignment="1">
      <alignment vertical="center" wrapText="1"/>
    </xf>
    <xf numFmtId="0" fontId="9" fillId="0" borderId="206" xfId="4" applyFont="1" applyBorder="1" applyAlignment="1">
      <alignment horizontal="center" vertical="center" wrapText="1"/>
    </xf>
    <xf numFmtId="49" fontId="9" fillId="0" borderId="206" xfId="4" applyNumberFormat="1" applyFont="1" applyBorder="1" applyAlignment="1">
      <alignment horizontal="center" vertical="center" wrapText="1"/>
    </xf>
    <xf numFmtId="0" fontId="9" fillId="0" borderId="206" xfId="4" applyFont="1" applyBorder="1" applyAlignment="1">
      <alignment vertical="center" wrapText="1"/>
    </xf>
    <xf numFmtId="3" fontId="7" fillId="0" borderId="206" xfId="0" applyNumberFormat="1" applyFont="1" applyBorder="1" applyAlignment="1" applyProtection="1">
      <alignment horizontal="right" vertical="center"/>
      <protection locked="0"/>
    </xf>
    <xf numFmtId="0" fontId="9" fillId="0" borderId="212" xfId="4" applyFont="1" applyBorder="1" applyAlignment="1">
      <alignment horizontal="center" vertical="center" wrapText="1"/>
    </xf>
    <xf numFmtId="49" fontId="9" fillId="0" borderId="212" xfId="4" applyNumberFormat="1" applyFont="1" applyBorder="1" applyAlignment="1">
      <alignment horizontal="center" vertical="center" wrapText="1"/>
    </xf>
    <xf numFmtId="0" fontId="9" fillId="0" borderId="212" xfId="4" applyFont="1" applyBorder="1" applyAlignment="1">
      <alignment vertical="center" wrapText="1"/>
    </xf>
    <xf numFmtId="3" fontId="7" fillId="0" borderId="212" xfId="0" applyNumberFormat="1" applyFont="1" applyBorder="1" applyAlignment="1" applyProtection="1">
      <alignment horizontal="right" vertical="center"/>
      <protection locked="0"/>
    </xf>
    <xf numFmtId="3" fontId="9" fillId="0" borderId="204" xfId="4" applyNumberFormat="1" applyFont="1" applyBorder="1" applyAlignment="1">
      <alignment vertical="center" wrapText="1"/>
    </xf>
    <xf numFmtId="3" fontId="9" fillId="0" borderId="209" xfId="4" applyNumberFormat="1" applyFont="1" applyBorder="1" applyAlignment="1">
      <alignment vertical="center" wrapText="1"/>
    </xf>
    <xf numFmtId="3" fontId="9" fillId="0" borderId="214" xfId="4" applyNumberFormat="1" applyFont="1" applyBorder="1" applyAlignment="1">
      <alignment vertical="center" wrapText="1"/>
    </xf>
    <xf numFmtId="3" fontId="9" fillId="0" borderId="205" xfId="4" applyNumberFormat="1" applyFont="1" applyFill="1" applyBorder="1" applyAlignment="1">
      <alignment vertical="center" wrapText="1"/>
    </xf>
    <xf numFmtId="3" fontId="9" fillId="0" borderId="211" xfId="4" applyNumberFormat="1" applyFont="1" applyFill="1" applyBorder="1" applyAlignment="1">
      <alignment vertical="center" wrapText="1"/>
    </xf>
    <xf numFmtId="3" fontId="9" fillId="0" borderId="216" xfId="4" applyNumberFormat="1" applyFont="1" applyBorder="1" applyAlignment="1">
      <alignment vertical="center" wrapText="1"/>
    </xf>
    <xf numFmtId="0" fontId="9" fillId="0" borderId="221" xfId="4" applyFont="1" applyBorder="1" applyAlignment="1">
      <alignment horizontal="center" vertical="center" wrapText="1"/>
    </xf>
    <xf numFmtId="49" fontId="9" fillId="0" borderId="221" xfId="4" applyNumberFormat="1" applyFont="1" applyBorder="1" applyAlignment="1">
      <alignment horizontal="center" vertical="center" wrapText="1"/>
    </xf>
    <xf numFmtId="0" fontId="9" fillId="0" borderId="221" xfId="4" applyFont="1" applyBorder="1" applyAlignment="1">
      <alignment vertical="center" wrapText="1"/>
    </xf>
    <xf numFmtId="3" fontId="7" fillId="0" borderId="221" xfId="0" applyNumberFormat="1" applyFont="1" applyBorder="1" applyAlignment="1" applyProtection="1">
      <alignment horizontal="right" vertical="center"/>
      <protection locked="0"/>
    </xf>
    <xf numFmtId="0" fontId="9" fillId="0" borderId="227" xfId="4" applyFont="1" applyBorder="1" applyAlignment="1">
      <alignment horizontal="center" vertical="center" wrapText="1"/>
    </xf>
    <xf numFmtId="49" fontId="9" fillId="0" borderId="227" xfId="4" applyNumberFormat="1" applyFont="1" applyBorder="1" applyAlignment="1">
      <alignment horizontal="center" vertical="center" wrapText="1"/>
    </xf>
    <xf numFmtId="0" fontId="9" fillId="0" borderId="227" xfId="4" applyFont="1" applyBorder="1" applyAlignment="1">
      <alignment vertical="center" wrapText="1"/>
    </xf>
    <xf numFmtId="3" fontId="7" fillId="0" borderId="227" xfId="0" applyNumberFormat="1" applyFont="1" applyBorder="1" applyAlignment="1" applyProtection="1">
      <alignment horizontal="right" vertical="center"/>
      <protection locked="0"/>
    </xf>
    <xf numFmtId="0" fontId="9" fillId="0" borderId="232" xfId="4" applyFont="1" applyBorder="1" applyAlignment="1">
      <alignment horizontal="center" vertical="center" wrapText="1"/>
    </xf>
    <xf numFmtId="49" fontId="9" fillId="0" borderId="232" xfId="4" applyNumberFormat="1" applyFont="1" applyBorder="1" applyAlignment="1">
      <alignment horizontal="center" vertical="center" wrapText="1"/>
    </xf>
    <xf numFmtId="0" fontId="9" fillId="0" borderId="232" xfId="4" applyFont="1" applyBorder="1" applyAlignment="1">
      <alignment vertical="center" wrapText="1"/>
    </xf>
    <xf numFmtId="3" fontId="7" fillId="0" borderId="232" xfId="0" applyNumberFormat="1" applyFont="1" applyBorder="1" applyAlignment="1" applyProtection="1">
      <alignment horizontal="right" vertical="center"/>
      <protection locked="0"/>
    </xf>
    <xf numFmtId="3" fontId="9" fillId="0" borderId="219" xfId="4" applyNumberFormat="1" applyFont="1" applyBorder="1" applyAlignment="1">
      <alignment vertical="center" wrapText="1"/>
    </xf>
    <xf numFmtId="3" fontId="9" fillId="0" borderId="224" xfId="4" applyNumberFormat="1" applyFont="1" applyBorder="1" applyAlignment="1">
      <alignment vertical="center" wrapText="1"/>
    </xf>
    <xf numFmtId="3" fontId="9" fillId="0" borderId="229" xfId="4" applyNumberFormat="1" applyFont="1" applyBorder="1" applyAlignment="1">
      <alignment vertical="center" wrapText="1"/>
    </xf>
    <xf numFmtId="3" fontId="9" fillId="0" borderId="234" xfId="4" applyNumberFormat="1" applyFont="1" applyBorder="1" applyAlignment="1">
      <alignment vertical="center" wrapText="1"/>
    </xf>
    <xf numFmtId="3" fontId="9" fillId="0" borderId="220" xfId="4" applyNumberFormat="1" applyFont="1" applyFill="1" applyBorder="1" applyAlignment="1">
      <alignment vertical="center" wrapText="1"/>
    </xf>
    <xf numFmtId="3" fontId="9" fillId="0" borderId="226" xfId="4" applyNumberFormat="1" applyFont="1" applyFill="1" applyBorder="1" applyAlignment="1">
      <alignment vertical="center" wrapText="1"/>
    </xf>
    <xf numFmtId="3" fontId="9" fillId="0" borderId="231" xfId="4" applyNumberFormat="1" applyFont="1" applyFill="1" applyBorder="1" applyAlignment="1">
      <alignment vertical="center" wrapText="1"/>
    </xf>
    <xf numFmtId="3" fontId="9" fillId="0" borderId="236" xfId="4" applyNumberFormat="1" applyFont="1" applyFill="1" applyBorder="1" applyAlignment="1">
      <alignment vertical="center" wrapText="1"/>
    </xf>
    <xf numFmtId="0" fontId="9" fillId="0" borderId="241" xfId="4" applyFont="1" applyBorder="1" applyAlignment="1">
      <alignment horizontal="center" vertical="center" wrapText="1"/>
    </xf>
    <xf numFmtId="49" fontId="9" fillId="0" borderId="241" xfId="4" applyNumberFormat="1" applyFont="1" applyBorder="1" applyAlignment="1">
      <alignment horizontal="center" vertical="center" wrapText="1"/>
    </xf>
    <xf numFmtId="0" fontId="9" fillId="0" borderId="241" xfId="4" applyFont="1" applyBorder="1" applyAlignment="1">
      <alignment vertical="center" wrapText="1"/>
    </xf>
    <xf numFmtId="3" fontId="7" fillId="0" borderId="241" xfId="0" applyNumberFormat="1" applyFont="1" applyBorder="1" applyAlignment="1" applyProtection="1">
      <alignment horizontal="right" vertical="center"/>
      <protection locked="0"/>
    </xf>
    <xf numFmtId="3" fontId="9" fillId="0" borderId="239" xfId="4" applyNumberFormat="1" applyFont="1" applyBorder="1" applyAlignment="1">
      <alignment vertical="center" wrapText="1"/>
    </xf>
    <xf numFmtId="3" fontId="9" fillId="0" borderId="240" xfId="4" applyNumberFormat="1" applyFont="1" applyFill="1" applyBorder="1" applyAlignment="1">
      <alignment vertical="center" wrapText="1"/>
    </xf>
    <xf numFmtId="0" fontId="9" fillId="0" borderId="252" xfId="4" quotePrefix="1" applyFont="1" applyBorder="1" applyAlignment="1">
      <alignment horizontal="center" vertical="center" wrapText="1"/>
    </xf>
    <xf numFmtId="3" fontId="9" fillId="0" borderId="249" xfId="4" applyNumberFormat="1" applyFont="1" applyFill="1" applyBorder="1" applyAlignment="1">
      <alignment vertical="center" wrapText="1"/>
    </xf>
    <xf numFmtId="3" fontId="9" fillId="0" borderId="249" xfId="4" applyNumberFormat="1" applyFont="1" applyBorder="1" applyAlignment="1">
      <alignment vertical="center" wrapText="1"/>
    </xf>
    <xf numFmtId="0" fontId="0" fillId="12" borderId="0" xfId="0" applyFill="1"/>
    <xf numFmtId="0" fontId="3" fillId="12" borderId="0" xfId="0" applyFont="1" applyFill="1"/>
    <xf numFmtId="10" fontId="11" fillId="6" borderId="54" xfId="3" applyNumberFormat="1" applyFont="1" applyFill="1" applyBorder="1" applyAlignment="1">
      <alignment horizontal="right" vertical="center" wrapText="1"/>
    </xf>
    <xf numFmtId="10" fontId="11" fillId="6" borderId="0" xfId="3" applyNumberFormat="1" applyFont="1" applyFill="1" applyBorder="1" applyAlignment="1">
      <alignment horizontal="right" vertical="center" wrapText="1"/>
    </xf>
    <xf numFmtId="10" fontId="11" fillId="8" borderId="52" xfId="3" applyNumberFormat="1" applyFont="1" applyFill="1" applyBorder="1" applyAlignment="1">
      <alignment horizontal="right" vertical="center" wrapText="1"/>
    </xf>
    <xf numFmtId="10" fontId="11" fillId="8" borderId="0" xfId="3" applyNumberFormat="1" applyFont="1" applyFill="1" applyBorder="1" applyAlignment="1">
      <alignment horizontal="right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16" xfId="4" applyFont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11" fillId="5" borderId="9" xfId="4" applyFont="1" applyFill="1" applyBorder="1" applyAlignment="1">
      <alignment horizontal="center" vertical="center" wrapText="1"/>
    </xf>
    <xf numFmtId="0" fontId="11" fillId="5" borderId="13" xfId="4" applyFont="1" applyFill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165" fontId="10" fillId="0" borderId="3" xfId="4" applyNumberFormat="1" applyFont="1" applyBorder="1" applyAlignment="1">
      <alignment horizontal="center" vertical="center"/>
    </xf>
    <xf numFmtId="165" fontId="10" fillId="0" borderId="4" xfId="4" applyNumberFormat="1" applyFont="1" applyBorder="1" applyAlignment="1">
      <alignment horizontal="center" vertical="center"/>
    </xf>
    <xf numFmtId="165" fontId="10" fillId="0" borderId="261" xfId="4" applyNumberFormat="1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6" xfId="4" applyFont="1" applyFill="1" applyBorder="1" applyAlignment="1">
      <alignment horizontal="center" vertical="center" wrapText="1"/>
    </xf>
    <xf numFmtId="0" fontId="8" fillId="4" borderId="6" xfId="4" applyFont="1" applyFill="1" applyBorder="1" applyAlignment="1">
      <alignment horizontal="center" vertical="center" wrapText="1"/>
    </xf>
    <xf numFmtId="0" fontId="8" fillId="4" borderId="10" xfId="4" applyFont="1" applyFill="1" applyBorder="1" applyAlignment="1">
      <alignment horizontal="center" vertical="center" wrapText="1"/>
    </xf>
    <xf numFmtId="0" fontId="8" fillId="4" borderId="14" xfId="4" applyFont="1" applyFill="1" applyBorder="1" applyAlignment="1">
      <alignment horizontal="center" vertical="center" wrapText="1"/>
    </xf>
  </cellXfs>
  <cellStyles count="6">
    <cellStyle name="Millares" xfId="1" builtinId="3"/>
    <cellStyle name="Millares [0]" xfId="2" builtinId="6"/>
    <cellStyle name="Normal" xfId="0" builtinId="0"/>
    <cellStyle name="Normal 2" xfId="4" xr:uid="{777255A7-2F49-4B79-BDB4-86DBBED20A46}"/>
    <cellStyle name="Normal 2 2" xfId="5" xr:uid="{CBDDD073-52AC-45A0-A9E1-6E8BF8B002B4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BC89-C502-4B7A-906A-923C2E4DDA25}">
  <dimension ref="A1:JU177"/>
  <sheetViews>
    <sheetView tabSelected="1" zoomScale="90" zoomScaleNormal="90" workbookViewId="0">
      <pane xSplit="5" ySplit="10" topLeftCell="F162" activePane="bottomRight" state="frozen"/>
      <selection pane="topRight" activeCell="F1" sqref="F1"/>
      <selection pane="bottomLeft" activeCell="A10" sqref="A10"/>
      <selection pane="bottomRight" activeCell="DB63" sqref="DB63"/>
    </sheetView>
  </sheetViews>
  <sheetFormatPr baseColWidth="10" defaultRowHeight="15.75" x14ac:dyDescent="0.25"/>
  <cols>
    <col min="1" max="1" width="5.42578125" style="31" bestFit="1" customWidth="1"/>
    <col min="2" max="2" width="5.140625" style="32" bestFit="1" customWidth="1"/>
    <col min="3" max="4" width="5.28515625" style="32" customWidth="1"/>
    <col min="5" max="5" width="29.140625" style="31" customWidth="1"/>
    <col min="6" max="6" width="19.7109375" style="2" customWidth="1"/>
    <col min="7" max="10" width="13.7109375" style="2" hidden="1" customWidth="1"/>
    <col min="11" max="11" width="10.85546875" style="2" hidden="1" customWidth="1"/>
    <col min="12" max="26" width="13.7109375" style="2" hidden="1" customWidth="1"/>
    <col min="27" max="28" width="14.7109375" style="518" hidden="1" customWidth="1"/>
    <col min="29" max="31" width="11.7109375" style="2" hidden="1" customWidth="1"/>
    <col min="32" max="32" width="12.85546875" style="2" hidden="1" customWidth="1"/>
    <col min="33" max="52" width="11.7109375" style="2" hidden="1" customWidth="1"/>
    <col min="53" max="53" width="13.7109375" style="2" hidden="1" customWidth="1"/>
    <col min="54" max="54" width="15.28515625" style="2" hidden="1" customWidth="1"/>
    <col min="55" max="65" width="13.7109375" style="2" hidden="1" customWidth="1"/>
    <col min="66" max="74" width="14.7109375" style="2" hidden="1" customWidth="1"/>
    <col min="75" max="75" width="5.5703125" hidden="1" customWidth="1"/>
    <col min="76" max="76" width="3.7109375" hidden="1" customWidth="1"/>
    <col min="77" max="77" width="16.5703125" style="2" customWidth="1"/>
    <col min="78" max="78" width="17.140625" style="2" customWidth="1"/>
    <col min="79" max="79" width="13.5703125" style="2" customWidth="1"/>
    <col min="80" max="80" width="13.140625" style="2" hidden="1" customWidth="1"/>
    <col min="81" max="81" width="13.7109375" style="2" hidden="1" customWidth="1"/>
    <col min="82" max="82" width="15.7109375" style="2" hidden="1" customWidth="1"/>
    <col min="83" max="85" width="13.85546875" style="2" hidden="1" customWidth="1"/>
    <col min="86" max="86" width="15.7109375" style="2" hidden="1" customWidth="1"/>
    <col min="87" max="87" width="17.28515625" style="2" hidden="1" customWidth="1"/>
    <col min="88" max="88" width="13.28515625" style="2" hidden="1" customWidth="1"/>
    <col min="89" max="89" width="15.5703125" style="2" customWidth="1"/>
    <col min="90" max="90" width="17.28515625" style="9" hidden="1" customWidth="1"/>
    <col min="91" max="91" width="8.140625" style="9" hidden="1" customWidth="1"/>
    <col min="92" max="92" width="16.5703125" hidden="1" customWidth="1"/>
    <col min="93" max="93" width="13.42578125" hidden="1" customWidth="1"/>
    <col min="94" max="94" width="14.28515625" hidden="1" customWidth="1"/>
    <col min="95" max="103" width="13.42578125" hidden="1" customWidth="1"/>
    <col min="104" max="281" width="11.42578125" style="734"/>
  </cols>
  <sheetData>
    <row r="1" spans="1:103" x14ac:dyDescent="0.25">
      <c r="A1"/>
      <c r="B1" s="1"/>
      <c r="C1" s="1"/>
      <c r="D1" s="1"/>
      <c r="E1"/>
      <c r="G1" s="3"/>
      <c r="H1"/>
      <c r="I1"/>
      <c r="J1"/>
      <c r="K1"/>
      <c r="L1"/>
      <c r="M1"/>
      <c r="N1"/>
      <c r="O1"/>
      <c r="P1"/>
      <c r="Q1"/>
      <c r="R1"/>
      <c r="S1" s="4">
        <v>5153768</v>
      </c>
      <c r="T1"/>
      <c r="U1"/>
      <c r="V1"/>
      <c r="W1"/>
      <c r="X1"/>
      <c r="Y1"/>
      <c r="Z1"/>
      <c r="AA1" s="5"/>
      <c r="AB1" s="5"/>
      <c r="AC1" s="3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Y1" s="6"/>
      <c r="BZ1" s="6"/>
      <c r="CA1" s="6"/>
      <c r="CB1" s="6"/>
      <c r="CC1" s="7"/>
      <c r="CD1" s="8"/>
      <c r="CE1" s="6"/>
      <c r="CF1" s="3"/>
      <c r="CG1" s="3"/>
      <c r="CH1"/>
      <c r="CI1"/>
      <c r="CJ1"/>
      <c r="CK1"/>
    </row>
    <row r="2" spans="1:103" x14ac:dyDescent="0.25">
      <c r="A2"/>
      <c r="B2" s="1"/>
      <c r="C2" s="1"/>
      <c r="D2" s="1"/>
      <c r="E2"/>
      <c r="F2" s="519"/>
      <c r="G2">
        <f>4546624+24608</f>
        <v>4571232</v>
      </c>
      <c r="H2"/>
      <c r="I2"/>
      <c r="J2"/>
      <c r="K2"/>
      <c r="L2"/>
      <c r="M2"/>
      <c r="N2"/>
      <c r="O2"/>
      <c r="P2"/>
      <c r="Q2"/>
      <c r="R2"/>
      <c r="S2" s="3">
        <f>+SUM(R29:T29)/1000</f>
        <v>0</v>
      </c>
      <c r="T2"/>
      <c r="U2"/>
      <c r="V2"/>
      <c r="W2"/>
      <c r="X2"/>
      <c r="Y2"/>
      <c r="Z2"/>
      <c r="AA2" s="5"/>
      <c r="AB2" s="5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Y2" s="6"/>
      <c r="BZ2" s="6"/>
      <c r="CA2" s="6"/>
      <c r="CB2" s="6"/>
      <c r="CC2" s="10"/>
      <c r="CD2" s="8"/>
      <c r="CE2" s="11"/>
      <c r="CF2"/>
      <c r="CG2"/>
      <c r="CH2"/>
      <c r="CI2"/>
      <c r="CJ2"/>
      <c r="CK2" s="12"/>
    </row>
    <row r="3" spans="1:103" thickBot="1" x14ac:dyDescent="0.3">
      <c r="A3"/>
      <c r="B3" s="1"/>
      <c r="C3" s="1"/>
      <c r="D3" s="1"/>
      <c r="E3"/>
      <c r="F3" s="519"/>
      <c r="G3"/>
      <c r="H3"/>
      <c r="I3"/>
      <c r="J3"/>
      <c r="K3"/>
      <c r="L3"/>
      <c r="M3"/>
      <c r="N3"/>
      <c r="O3"/>
      <c r="P3"/>
      <c r="Q3"/>
      <c r="R3"/>
      <c r="S3" s="3">
        <f>SUM(S1:S2)</f>
        <v>5153768</v>
      </c>
      <c r="T3"/>
      <c r="U3"/>
      <c r="V3"/>
      <c r="W3"/>
      <c r="X3"/>
      <c r="Y3"/>
      <c r="Z3"/>
      <c r="AA3" s="5"/>
      <c r="AB3" s="13">
        <f>+AB4-AB29</f>
        <v>5079383436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Y3" s="6"/>
      <c r="BZ3" s="6"/>
      <c r="CA3" s="6"/>
      <c r="CB3" s="6"/>
      <c r="CC3" s="7"/>
      <c r="CD3" s="14"/>
      <c r="CE3"/>
      <c r="CF3"/>
      <c r="CG3"/>
      <c r="CH3"/>
      <c r="CI3"/>
      <c r="CJ3"/>
      <c r="CK3"/>
    </row>
    <row r="4" spans="1:103" thickBot="1" x14ac:dyDescent="0.3">
      <c r="A4"/>
      <c r="B4" s="1"/>
      <c r="C4" s="1"/>
      <c r="D4" s="1"/>
      <c r="E4"/>
      <c r="F4" s="519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 s="5"/>
      <c r="AB4" s="15">
        <v>5295141000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Y4" s="6"/>
      <c r="BZ4" s="6"/>
      <c r="CA4" s="6"/>
      <c r="CB4" s="6"/>
      <c r="CC4" s="3"/>
      <c r="CD4" s="14"/>
      <c r="CE4"/>
      <c r="CF4"/>
      <c r="CG4"/>
      <c r="CH4"/>
      <c r="CI4"/>
      <c r="CJ4"/>
      <c r="CK4"/>
    </row>
    <row r="5" spans="1:103" ht="16.5" thickBot="1" x14ac:dyDescent="0.3">
      <c r="A5" s="16"/>
      <c r="B5" s="17"/>
      <c r="C5" s="17"/>
      <c r="D5" s="17"/>
      <c r="E5" s="16"/>
      <c r="F5" s="18"/>
      <c r="G5" s="748" t="s">
        <v>0</v>
      </c>
      <c r="H5" s="748"/>
      <c r="I5" s="748"/>
      <c r="J5" s="748"/>
      <c r="K5" s="748"/>
      <c r="L5" s="748"/>
      <c r="M5" s="748"/>
      <c r="N5" s="748"/>
      <c r="O5" s="748"/>
      <c r="P5" s="748"/>
      <c r="Q5" s="748"/>
      <c r="R5" s="748"/>
      <c r="S5" s="748"/>
      <c r="T5" s="748"/>
      <c r="U5" s="19"/>
      <c r="V5" s="19"/>
      <c r="W5" s="19"/>
      <c r="X5" s="19"/>
      <c r="Y5" s="19"/>
      <c r="Z5" s="19"/>
      <c r="AA5" s="20"/>
      <c r="AB5" s="20"/>
      <c r="AC5" s="748" t="s">
        <v>1</v>
      </c>
      <c r="AD5" s="748"/>
      <c r="AE5" s="748"/>
      <c r="AF5" s="748"/>
      <c r="AG5" s="748"/>
      <c r="AH5" s="748"/>
      <c r="AI5" s="748"/>
      <c r="AJ5" s="748"/>
      <c r="AK5" s="748"/>
      <c r="AL5" s="748"/>
      <c r="AM5" s="748"/>
      <c r="AN5" s="748"/>
      <c r="AO5" s="748"/>
      <c r="AP5" s="748"/>
      <c r="AQ5" s="748"/>
      <c r="AR5" s="748"/>
      <c r="AS5" s="748"/>
      <c r="AT5" s="748"/>
      <c r="AU5" s="748"/>
      <c r="AV5" s="748"/>
      <c r="AW5" s="748"/>
      <c r="AX5" s="748"/>
      <c r="AY5" s="748"/>
      <c r="AZ5" s="748"/>
      <c r="BA5" s="74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Y5" s="749" t="s">
        <v>220</v>
      </c>
      <c r="BZ5" s="750"/>
      <c r="CA5" s="750"/>
      <c r="CB5" s="750"/>
      <c r="CC5" s="750"/>
      <c r="CD5" s="750"/>
      <c r="CE5" s="750"/>
      <c r="CF5" s="750"/>
      <c r="CG5" s="750"/>
      <c r="CH5" s="750"/>
      <c r="CI5" s="750"/>
      <c r="CJ5" s="750"/>
      <c r="CK5" s="751"/>
    </row>
    <row r="6" spans="1:103" ht="15" customHeight="1" x14ac:dyDescent="0.25">
      <c r="A6" s="21"/>
      <c r="B6" s="22"/>
      <c r="C6" s="22"/>
      <c r="D6" s="22"/>
      <c r="E6" s="21"/>
      <c r="F6" s="752" t="s">
        <v>2</v>
      </c>
      <c r="G6" s="23"/>
      <c r="H6" s="23"/>
      <c r="I6" s="23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5"/>
      <c r="V6" s="25"/>
      <c r="W6" s="25"/>
      <c r="X6" s="25"/>
      <c r="Y6" s="25"/>
      <c r="Z6" s="25"/>
      <c r="AA6" s="755" t="s">
        <v>3</v>
      </c>
      <c r="AB6" s="755" t="s">
        <v>4</v>
      </c>
      <c r="AC6" s="26">
        <v>393</v>
      </c>
      <c r="AD6" s="26">
        <v>471</v>
      </c>
      <c r="AE6" s="26">
        <v>515</v>
      </c>
      <c r="AF6" s="26">
        <v>641</v>
      </c>
      <c r="AG6" s="26">
        <v>716</v>
      </c>
      <c r="AH6" s="27">
        <v>853</v>
      </c>
      <c r="AI6" s="26">
        <v>949</v>
      </c>
      <c r="AJ6" s="26">
        <v>1038</v>
      </c>
      <c r="AK6" s="27">
        <v>1086</v>
      </c>
      <c r="AL6" s="26">
        <v>1404</v>
      </c>
      <c r="AM6" s="26">
        <v>1534</v>
      </c>
      <c r="AN6" s="26">
        <v>1616</v>
      </c>
      <c r="AO6" s="26">
        <v>1619</v>
      </c>
      <c r="AP6" s="26">
        <v>2062</v>
      </c>
      <c r="AQ6" s="26">
        <v>2101</v>
      </c>
      <c r="AR6" s="26">
        <v>2260</v>
      </c>
      <c r="AS6" s="26">
        <v>2717</v>
      </c>
      <c r="AT6" s="26">
        <v>3173</v>
      </c>
      <c r="AU6" s="26">
        <v>3413</v>
      </c>
      <c r="AV6" s="26">
        <v>3802</v>
      </c>
      <c r="AW6" s="26">
        <v>4365</v>
      </c>
      <c r="AX6" s="26"/>
      <c r="AY6" s="26"/>
      <c r="AZ6" s="26"/>
      <c r="BA6" s="758" t="s">
        <v>5</v>
      </c>
      <c r="BB6" s="758" t="s">
        <v>6</v>
      </c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9"/>
      <c r="BO6" s="29"/>
      <c r="BP6" s="29"/>
      <c r="BQ6" s="29"/>
      <c r="BR6" s="29"/>
      <c r="BS6" s="29"/>
      <c r="BT6" s="29"/>
      <c r="BU6" s="29"/>
      <c r="BV6" s="29"/>
      <c r="BW6" s="30"/>
      <c r="BX6" s="30"/>
      <c r="BY6" s="744" t="s">
        <v>7</v>
      </c>
      <c r="BZ6" s="744" t="s">
        <v>8</v>
      </c>
      <c r="CA6" s="744" t="s">
        <v>9</v>
      </c>
      <c r="CB6" s="744" t="s">
        <v>10</v>
      </c>
      <c r="CC6" s="744" t="s">
        <v>11</v>
      </c>
      <c r="CD6" s="744" t="s">
        <v>12</v>
      </c>
      <c r="CE6" s="744" t="s">
        <v>13</v>
      </c>
      <c r="CF6" s="744" t="s">
        <v>14</v>
      </c>
      <c r="CG6" s="744" t="s">
        <v>15</v>
      </c>
      <c r="CH6" s="746" t="s">
        <v>16</v>
      </c>
      <c r="CI6" s="746" t="s">
        <v>17</v>
      </c>
      <c r="CJ6" s="746" t="s">
        <v>18</v>
      </c>
      <c r="CK6" s="744" t="s">
        <v>219</v>
      </c>
      <c r="CO6" s="740" t="s">
        <v>19</v>
      </c>
      <c r="CP6" s="740" t="s">
        <v>20</v>
      </c>
      <c r="CQ6" s="740" t="s">
        <v>21</v>
      </c>
      <c r="CR6" s="740" t="s">
        <v>22</v>
      </c>
      <c r="CS6" s="740" t="s">
        <v>23</v>
      </c>
      <c r="CT6" s="740" t="s">
        <v>24</v>
      </c>
      <c r="CU6" s="740" t="s">
        <v>25</v>
      </c>
      <c r="CV6" s="740" t="s">
        <v>26</v>
      </c>
      <c r="CW6" s="740" t="s">
        <v>27</v>
      </c>
      <c r="CX6" s="740" t="s">
        <v>28</v>
      </c>
    </row>
    <row r="7" spans="1:103" x14ac:dyDescent="0.25">
      <c r="F7" s="753"/>
      <c r="G7" s="33"/>
      <c r="H7" s="33"/>
      <c r="I7" s="33"/>
      <c r="J7" s="33"/>
      <c r="K7" s="33"/>
      <c r="L7" s="34"/>
      <c r="M7" s="33"/>
      <c r="N7" s="33"/>
      <c r="O7" s="34"/>
      <c r="P7" s="33"/>
      <c r="Q7" s="33"/>
      <c r="R7" s="33"/>
      <c r="S7" s="33"/>
      <c r="T7" s="33"/>
      <c r="U7" s="35"/>
      <c r="V7" s="35"/>
      <c r="W7" s="35"/>
      <c r="X7" s="35"/>
      <c r="Y7" s="35"/>
      <c r="Z7" s="35"/>
      <c r="AA7" s="756"/>
      <c r="AB7" s="756"/>
      <c r="AC7" s="36">
        <v>44243</v>
      </c>
      <c r="AD7" s="36">
        <v>44256</v>
      </c>
      <c r="AE7" s="36">
        <v>44260</v>
      </c>
      <c r="AF7" s="36">
        <v>44273</v>
      </c>
      <c r="AG7" s="36">
        <v>44281</v>
      </c>
      <c r="AH7" s="37">
        <v>44299</v>
      </c>
      <c r="AI7" s="36">
        <v>44316</v>
      </c>
      <c r="AJ7" s="36">
        <v>44328</v>
      </c>
      <c r="AK7" s="37">
        <v>44333</v>
      </c>
      <c r="AL7" s="36">
        <v>44350</v>
      </c>
      <c r="AM7" s="36">
        <v>44362</v>
      </c>
      <c r="AN7" s="36">
        <v>44364</v>
      </c>
      <c r="AO7" s="36">
        <v>44365</v>
      </c>
      <c r="AP7" s="36">
        <v>44404</v>
      </c>
      <c r="AQ7" s="36">
        <v>44407</v>
      </c>
      <c r="AR7" s="36">
        <v>44414</v>
      </c>
      <c r="AS7" s="36">
        <v>44439</v>
      </c>
      <c r="AT7" s="36">
        <v>44460</v>
      </c>
      <c r="AU7" s="36">
        <v>44474</v>
      </c>
      <c r="AV7" s="36">
        <v>44498</v>
      </c>
      <c r="AW7" s="36">
        <v>44529</v>
      </c>
      <c r="AX7" s="36"/>
      <c r="AY7" s="36"/>
      <c r="AZ7" s="36"/>
      <c r="BA7" s="759"/>
      <c r="BB7" s="759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38"/>
      <c r="BO7" s="38"/>
      <c r="BP7" s="38"/>
      <c r="BQ7" s="38"/>
      <c r="BR7" s="38"/>
      <c r="BS7" s="38"/>
      <c r="BT7" s="38"/>
      <c r="BU7" s="38"/>
      <c r="BV7" s="38"/>
      <c r="BY7" s="744"/>
      <c r="BZ7" s="744"/>
      <c r="CA7" s="744"/>
      <c r="CB7" s="744"/>
      <c r="CC7" s="744"/>
      <c r="CD7" s="744"/>
      <c r="CE7" s="744"/>
      <c r="CF7" s="744"/>
      <c r="CG7" s="744"/>
      <c r="CH7" s="746"/>
      <c r="CI7" s="746"/>
      <c r="CJ7" s="746"/>
      <c r="CK7" s="744"/>
      <c r="CO7" s="741"/>
      <c r="CP7" s="741"/>
      <c r="CQ7" s="741"/>
      <c r="CR7" s="741"/>
      <c r="CS7" s="741"/>
      <c r="CT7" s="741"/>
      <c r="CU7" s="741"/>
      <c r="CV7" s="741"/>
      <c r="CW7" s="741"/>
      <c r="CX7" s="741"/>
    </row>
    <row r="8" spans="1:103" ht="38.25" x14ac:dyDescent="0.25">
      <c r="A8" s="743" t="s">
        <v>29</v>
      </c>
      <c r="B8" s="743"/>
      <c r="C8" s="743"/>
      <c r="D8" s="743"/>
      <c r="E8" s="743"/>
      <c r="F8" s="753"/>
      <c r="G8" s="33"/>
      <c r="H8" s="33"/>
      <c r="I8" s="33"/>
      <c r="J8" s="33"/>
      <c r="K8" s="33"/>
      <c r="L8" s="34"/>
      <c r="M8" s="33"/>
      <c r="N8" s="33"/>
      <c r="O8" s="34"/>
      <c r="P8" s="33"/>
      <c r="Q8" s="33"/>
      <c r="R8" s="33"/>
      <c r="S8" s="33"/>
      <c r="T8" s="33"/>
      <c r="U8" s="35"/>
      <c r="V8" s="35"/>
      <c r="W8" s="35"/>
      <c r="X8" s="35"/>
      <c r="Y8" s="35"/>
      <c r="Z8" s="35"/>
      <c r="AA8" s="756"/>
      <c r="AB8" s="756"/>
      <c r="AC8" s="39" t="s">
        <v>30</v>
      </c>
      <c r="AD8" s="39" t="s">
        <v>31</v>
      </c>
      <c r="AE8" s="39" t="s">
        <v>31</v>
      </c>
      <c r="AF8" s="39" t="s">
        <v>32</v>
      </c>
      <c r="AG8" s="39" t="s">
        <v>31</v>
      </c>
      <c r="AH8" s="40" t="s">
        <v>31</v>
      </c>
      <c r="AI8" s="39" t="s">
        <v>31</v>
      </c>
      <c r="AJ8" s="39" t="s">
        <v>33</v>
      </c>
      <c r="AK8" s="40" t="s">
        <v>31</v>
      </c>
      <c r="AL8" s="39" t="s">
        <v>31</v>
      </c>
      <c r="AM8" s="39" t="s">
        <v>31</v>
      </c>
      <c r="AN8" s="39" t="s">
        <v>31</v>
      </c>
      <c r="AO8" s="39" t="s">
        <v>34</v>
      </c>
      <c r="AP8" s="39" t="s">
        <v>31</v>
      </c>
      <c r="AQ8" s="39" t="s">
        <v>31</v>
      </c>
      <c r="AR8" s="39" t="s">
        <v>31</v>
      </c>
      <c r="AS8" s="39" t="s">
        <v>35</v>
      </c>
      <c r="AT8" s="39" t="s">
        <v>35</v>
      </c>
      <c r="AU8" s="39" t="s">
        <v>35</v>
      </c>
      <c r="AV8" s="39" t="s">
        <v>35</v>
      </c>
      <c r="AW8" s="39" t="s">
        <v>35</v>
      </c>
      <c r="AX8" s="39"/>
      <c r="AY8" s="39"/>
      <c r="AZ8" s="39"/>
      <c r="BA8" s="759"/>
      <c r="BB8" s="759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38"/>
      <c r="BO8" s="38"/>
      <c r="BP8" s="38"/>
      <c r="BQ8" s="38"/>
      <c r="BR8" s="38"/>
      <c r="BS8" s="38"/>
      <c r="BT8" s="38"/>
      <c r="BU8" s="38"/>
      <c r="BV8" s="38"/>
      <c r="BY8" s="744"/>
      <c r="BZ8" s="744"/>
      <c r="CA8" s="744"/>
      <c r="CB8" s="744"/>
      <c r="CC8" s="744"/>
      <c r="CD8" s="744"/>
      <c r="CE8" s="744"/>
      <c r="CF8" s="744"/>
      <c r="CG8" s="744"/>
      <c r="CH8" s="746"/>
      <c r="CI8" s="746"/>
      <c r="CJ8" s="746"/>
      <c r="CK8" s="744"/>
      <c r="CO8" s="741"/>
      <c r="CP8" s="741"/>
      <c r="CQ8" s="741"/>
      <c r="CR8" s="741"/>
      <c r="CS8" s="741"/>
      <c r="CT8" s="741"/>
      <c r="CU8" s="741"/>
      <c r="CV8" s="741"/>
      <c r="CW8" s="741"/>
      <c r="CX8" s="741"/>
    </row>
    <row r="9" spans="1:103" x14ac:dyDescent="0.25">
      <c r="A9" s="41"/>
      <c r="B9" s="41"/>
      <c r="C9" s="41"/>
      <c r="D9" s="41"/>
      <c r="E9" s="41"/>
      <c r="F9" s="753"/>
      <c r="G9" s="42"/>
      <c r="H9" s="42"/>
      <c r="I9" s="42"/>
      <c r="J9" s="43"/>
      <c r="K9" s="43"/>
      <c r="L9" s="44"/>
      <c r="M9" s="42"/>
      <c r="N9" s="42"/>
      <c r="O9" s="44"/>
      <c r="P9" s="42"/>
      <c r="Q9" s="42"/>
      <c r="R9" s="42"/>
      <c r="S9" s="42"/>
      <c r="T9" s="42"/>
      <c r="U9" s="45"/>
      <c r="V9" s="45"/>
      <c r="W9" s="45"/>
      <c r="X9" s="45"/>
      <c r="Y9" s="45"/>
      <c r="Z9" s="45"/>
      <c r="AA9" s="756"/>
      <c r="AB9" s="756"/>
      <c r="AC9" s="46"/>
      <c r="AD9" s="46"/>
      <c r="AE9" s="39"/>
      <c r="AF9" s="39"/>
      <c r="AG9" s="39"/>
      <c r="AH9" s="39"/>
      <c r="AI9" s="39"/>
      <c r="AJ9" s="39"/>
      <c r="AK9" s="39"/>
      <c r="AL9" s="40"/>
      <c r="AM9" s="39"/>
      <c r="AN9" s="39"/>
      <c r="AO9" s="40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759"/>
      <c r="BB9" s="759"/>
      <c r="BC9" s="39"/>
      <c r="BD9" s="39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38"/>
      <c r="BS9" s="38"/>
      <c r="BT9" s="38"/>
      <c r="BU9" s="38"/>
      <c r="BV9" s="38"/>
      <c r="BW9" s="38"/>
      <c r="BX9" s="38"/>
      <c r="BY9" s="744"/>
      <c r="BZ9" s="744"/>
      <c r="CA9" s="744"/>
      <c r="CB9" s="744"/>
      <c r="CC9" s="744"/>
      <c r="CD9" s="744"/>
      <c r="CE9" s="744"/>
      <c r="CF9" s="744"/>
      <c r="CG9" s="744"/>
      <c r="CH9" s="746"/>
      <c r="CI9" s="746"/>
      <c r="CJ9" s="746"/>
      <c r="CK9" s="744"/>
      <c r="CO9" s="741"/>
      <c r="CP9" s="741"/>
      <c r="CQ9" s="741"/>
      <c r="CR9" s="741"/>
      <c r="CS9" s="741"/>
      <c r="CT9" s="741"/>
      <c r="CU9" s="741"/>
      <c r="CV9" s="741"/>
      <c r="CW9" s="741"/>
      <c r="CX9" s="741"/>
    </row>
    <row r="10" spans="1:103" x14ac:dyDescent="0.25">
      <c r="A10" s="743" t="s">
        <v>36</v>
      </c>
      <c r="B10" s="743"/>
      <c r="C10" s="743"/>
      <c r="D10" s="743"/>
      <c r="E10" s="743"/>
      <c r="F10" s="754"/>
      <c r="G10" s="47"/>
      <c r="H10" s="47"/>
      <c r="I10" s="47"/>
      <c r="J10" s="47"/>
      <c r="K10" s="47"/>
      <c r="L10" s="48"/>
      <c r="M10" s="47"/>
      <c r="N10" s="47"/>
      <c r="O10" s="48"/>
      <c r="P10" s="47"/>
      <c r="Q10" s="47"/>
      <c r="R10" s="47"/>
      <c r="S10" s="47"/>
      <c r="T10" s="47"/>
      <c r="U10" s="49"/>
      <c r="V10" s="49"/>
      <c r="W10" s="49"/>
      <c r="X10" s="49"/>
      <c r="Y10" s="49"/>
      <c r="Z10" s="49"/>
      <c r="AA10" s="757"/>
      <c r="AB10" s="757"/>
      <c r="AC10" s="50"/>
      <c r="AD10" s="50"/>
      <c r="AE10" s="50"/>
      <c r="AF10" s="50"/>
      <c r="AG10" s="50"/>
      <c r="AH10" s="51"/>
      <c r="AI10" s="50"/>
      <c r="AJ10" s="50"/>
      <c r="AK10" s="51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760"/>
      <c r="BB10" s="760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38"/>
      <c r="BO10" s="38"/>
      <c r="BP10" s="38"/>
      <c r="BQ10" s="38"/>
      <c r="BR10" s="38"/>
      <c r="BS10" s="38"/>
      <c r="BT10" s="38"/>
      <c r="BU10" s="38"/>
      <c r="BV10" s="38"/>
      <c r="BY10" s="745"/>
      <c r="BZ10" s="745"/>
      <c r="CA10" s="745"/>
      <c r="CB10" s="745"/>
      <c r="CC10" s="745"/>
      <c r="CD10" s="745"/>
      <c r="CE10" s="745"/>
      <c r="CF10" s="745"/>
      <c r="CG10" s="745"/>
      <c r="CH10" s="747"/>
      <c r="CI10" s="747"/>
      <c r="CJ10" s="747"/>
      <c r="CK10" s="745"/>
      <c r="CO10" s="742"/>
      <c r="CP10" s="742"/>
      <c r="CQ10" s="742"/>
      <c r="CR10" s="742"/>
      <c r="CS10" s="742"/>
      <c r="CT10" s="742"/>
      <c r="CU10" s="742"/>
      <c r="CV10" s="742"/>
      <c r="CW10" s="742"/>
      <c r="CX10" s="742"/>
    </row>
    <row r="11" spans="1:103" ht="26.25" thickBot="1" x14ac:dyDescent="0.3">
      <c r="A11" s="31" t="s">
        <v>37</v>
      </c>
      <c r="B11" s="32" t="s">
        <v>38</v>
      </c>
      <c r="C11" s="32" t="s">
        <v>39</v>
      </c>
      <c r="D11" s="32" t="s">
        <v>40</v>
      </c>
      <c r="E11" s="29"/>
      <c r="F11" s="520"/>
      <c r="G11" s="52" t="s">
        <v>41</v>
      </c>
      <c r="H11" s="52" t="s">
        <v>42</v>
      </c>
      <c r="I11" s="52" t="s">
        <v>43</v>
      </c>
      <c r="J11" s="52" t="s">
        <v>44</v>
      </c>
      <c r="K11" s="52" t="s">
        <v>42</v>
      </c>
      <c r="L11" s="52" t="s">
        <v>45</v>
      </c>
      <c r="M11" s="52" t="s">
        <v>46</v>
      </c>
      <c r="N11" s="52" t="s">
        <v>47</v>
      </c>
      <c r="O11" s="52" t="s">
        <v>48</v>
      </c>
      <c r="P11" s="52" t="s">
        <v>49</v>
      </c>
      <c r="Q11" s="52" t="s">
        <v>49</v>
      </c>
      <c r="R11" s="52" t="s">
        <v>50</v>
      </c>
      <c r="S11" s="52"/>
      <c r="T11" s="52"/>
      <c r="U11" s="53"/>
      <c r="V11" s="53"/>
      <c r="W11" s="53"/>
      <c r="X11" s="53"/>
      <c r="Y11" s="53"/>
      <c r="Z11" s="53"/>
      <c r="AA11" s="54"/>
      <c r="AB11" s="54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6"/>
      <c r="BO11" s="56"/>
      <c r="BP11" s="56"/>
      <c r="BQ11" s="56"/>
      <c r="BR11" s="56"/>
      <c r="BS11" s="56"/>
      <c r="BT11" s="56"/>
      <c r="BU11" s="56"/>
      <c r="BV11" s="56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8"/>
      <c r="CK11" s="59"/>
    </row>
    <row r="12" spans="1:103" hidden="1" thickBot="1" x14ac:dyDescent="0.3">
      <c r="A12" s="60"/>
      <c r="B12" s="61"/>
      <c r="C12" s="61"/>
      <c r="D12" s="61"/>
      <c r="E12" s="62" t="s">
        <v>51</v>
      </c>
      <c r="F12" s="63">
        <f>+F14+F19+F25+F28+F23</f>
        <v>4571232000</v>
      </c>
      <c r="G12" s="64">
        <f t="shared" ref="G12:T12" si="0">+G14+G19+G25+G28+G23</f>
        <v>14152000</v>
      </c>
      <c r="H12" s="64">
        <f t="shared" si="0"/>
        <v>0</v>
      </c>
      <c r="I12" s="64">
        <f t="shared" si="0"/>
        <v>187374000</v>
      </c>
      <c r="J12" s="64">
        <f t="shared" si="0"/>
        <v>132043000</v>
      </c>
      <c r="K12" s="64">
        <f t="shared" si="0"/>
        <v>99528000</v>
      </c>
      <c r="L12" s="64">
        <f t="shared" si="0"/>
        <v>2500000</v>
      </c>
      <c r="M12" s="64">
        <f t="shared" si="0"/>
        <v>60586000</v>
      </c>
      <c r="N12" s="64">
        <f t="shared" si="0"/>
        <v>65000000</v>
      </c>
      <c r="O12" s="64">
        <f t="shared" si="0"/>
        <v>0</v>
      </c>
      <c r="P12" s="64">
        <f t="shared" si="0"/>
        <v>1176000</v>
      </c>
      <c r="Q12" s="64">
        <f t="shared" si="0"/>
        <v>20177000</v>
      </c>
      <c r="R12" s="64">
        <f t="shared" si="0"/>
        <v>48747000</v>
      </c>
      <c r="S12" s="64">
        <f t="shared" si="0"/>
        <v>46114000</v>
      </c>
      <c r="T12" s="64">
        <f t="shared" si="0"/>
        <v>46406000</v>
      </c>
      <c r="U12" s="63">
        <v>6250000</v>
      </c>
      <c r="V12" s="63">
        <v>145302000</v>
      </c>
      <c r="W12" s="63">
        <v>28023000</v>
      </c>
      <c r="X12" s="63">
        <v>21000000</v>
      </c>
      <c r="Y12" s="63">
        <v>-22932000</v>
      </c>
      <c r="Z12" s="63">
        <v>6250000</v>
      </c>
      <c r="AA12" s="15">
        <f>+AA14+AA19+AA25+AA28+AA23</f>
        <v>5484414000</v>
      </c>
      <c r="AB12" s="15">
        <f>+AB14+AB19+AB25+AB28+AB23</f>
        <v>5273964000</v>
      </c>
      <c r="AC12" s="64">
        <f t="shared" ref="AC12:AT12" si="1">+AC14+AC19+AC25+AC28+AC23</f>
        <v>0</v>
      </c>
      <c r="AD12" s="64">
        <f t="shared" si="1"/>
        <v>0</v>
      </c>
      <c r="AE12" s="64">
        <f t="shared" si="1"/>
        <v>0</v>
      </c>
      <c r="AF12" s="64">
        <f t="shared" si="1"/>
        <v>0</v>
      </c>
      <c r="AG12" s="64">
        <f t="shared" si="1"/>
        <v>0</v>
      </c>
      <c r="AH12" s="64">
        <f t="shared" si="1"/>
        <v>0</v>
      </c>
      <c r="AI12" s="64">
        <f t="shared" si="1"/>
        <v>0</v>
      </c>
      <c r="AJ12" s="64">
        <f t="shared" si="1"/>
        <v>0</v>
      </c>
      <c r="AK12" s="64">
        <f t="shared" si="1"/>
        <v>0</v>
      </c>
      <c r="AL12" s="64">
        <f t="shared" si="1"/>
        <v>0</v>
      </c>
      <c r="AM12" s="64">
        <f t="shared" si="1"/>
        <v>0</v>
      </c>
      <c r="AN12" s="64"/>
      <c r="AO12" s="64"/>
      <c r="AP12" s="64"/>
      <c r="AQ12" s="64"/>
      <c r="AR12" s="64">
        <f t="shared" si="1"/>
        <v>0</v>
      </c>
      <c r="AS12" s="64"/>
      <c r="AT12" s="64">
        <f t="shared" si="1"/>
        <v>0</v>
      </c>
      <c r="AU12" s="64"/>
      <c r="AV12" s="64"/>
      <c r="AW12" s="64"/>
      <c r="AX12" s="64"/>
      <c r="AY12" s="64"/>
      <c r="AZ12" s="64"/>
      <c r="BA12" s="64">
        <f>+BA14+BA19+BA25+BA28+BA23</f>
        <v>0</v>
      </c>
      <c r="BB12" s="64">
        <f>+BB14+BB19+BB25+BB28+BB23</f>
        <v>0</v>
      </c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Y12" s="63">
        <f>+BY14+BY19+BY25+BY28+BY23</f>
        <v>338505</v>
      </c>
      <c r="BZ12" s="63">
        <f t="shared" ref="BZ12:CJ12" si="2">+BZ14+BZ19+BZ25+BZ28+BZ23</f>
        <v>339416</v>
      </c>
      <c r="CA12" s="63">
        <f t="shared" si="2"/>
        <v>673882</v>
      </c>
      <c r="CB12" s="63">
        <f t="shared" si="2"/>
        <v>403850</v>
      </c>
      <c r="CC12" s="63">
        <f t="shared" si="2"/>
        <v>351476</v>
      </c>
      <c r="CD12" s="63">
        <f t="shared" si="2"/>
        <v>562374</v>
      </c>
      <c r="CE12" s="63">
        <f t="shared" si="2"/>
        <v>0</v>
      </c>
      <c r="CF12" s="63">
        <f t="shared" si="2"/>
        <v>0</v>
      </c>
      <c r="CG12" s="63">
        <f t="shared" si="2"/>
        <v>0</v>
      </c>
      <c r="CH12" s="63">
        <f t="shared" si="2"/>
        <v>0</v>
      </c>
      <c r="CI12" s="63">
        <f t="shared" si="2"/>
        <v>0</v>
      </c>
      <c r="CJ12" s="64">
        <f t="shared" si="2"/>
        <v>0</v>
      </c>
      <c r="CK12" s="66">
        <f>+CK14+CK19+CK25+CK28+CK23</f>
        <v>2669503</v>
      </c>
      <c r="CO12" s="3">
        <f>+BA12</f>
        <v>0</v>
      </c>
      <c r="CP12" s="3">
        <f t="shared" ref="CP12:CP28" si="3">+BA12-CK12</f>
        <v>-2669503</v>
      </c>
      <c r="CQ12" s="3">
        <f>SUM(BY12:CA12)</f>
        <v>1351803</v>
      </c>
      <c r="CR12" s="3">
        <f>SUM(CB12:CD12)</f>
        <v>1317700</v>
      </c>
      <c r="CS12" s="3">
        <f>+CQ12+CR12</f>
        <v>2669503</v>
      </c>
      <c r="CT12" s="3">
        <f>SUM(CE12:CG12)</f>
        <v>0</v>
      </c>
      <c r="CU12" s="3">
        <f>SUM(CH12:CJ12)</f>
        <v>0</v>
      </c>
      <c r="CV12" s="3">
        <f>+CT12+CU12</f>
        <v>0</v>
      </c>
      <c r="CW12" s="3">
        <f>+CS12+CV12</f>
        <v>2669503</v>
      </c>
      <c r="CX12" t="s">
        <v>52</v>
      </c>
      <c r="CY12" t="str">
        <f>+IF(CS12=(CQ12+CR12),IF((CS12+CT12)=CK12,"","revisar"),"revisar")</f>
        <v/>
      </c>
    </row>
    <row r="13" spans="1:103" hidden="1" thickBot="1" x14ac:dyDescent="0.3">
      <c r="A13" s="67"/>
      <c r="B13" s="68"/>
      <c r="C13" s="68"/>
      <c r="D13" s="68"/>
      <c r="E13" s="67"/>
      <c r="F13" s="69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69"/>
      <c r="V13" s="69"/>
      <c r="W13" s="69"/>
      <c r="X13" s="69"/>
      <c r="Y13" s="69"/>
      <c r="Z13" s="69"/>
      <c r="AA13" s="71"/>
      <c r="AB13" s="71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4"/>
      <c r="CK13" s="75"/>
      <c r="CO13" s="3">
        <f t="shared" ref="CO13:CO28" si="4">+BA13</f>
        <v>0</v>
      </c>
      <c r="CP13" s="3">
        <f t="shared" si="3"/>
        <v>0</v>
      </c>
      <c r="CQ13" s="3">
        <f t="shared" ref="CQ13:CQ40" si="5">SUM(BY13:CA13)</f>
        <v>0</v>
      </c>
      <c r="CR13" s="3">
        <f t="shared" ref="CR13:CR76" si="6">SUM(CB13:CD13)</f>
        <v>0</v>
      </c>
      <c r="CS13" s="3">
        <f t="shared" ref="CS13:CS76" si="7">+CQ13+CR13</f>
        <v>0</v>
      </c>
      <c r="CT13" s="3">
        <f t="shared" ref="CT13:CT76" si="8">SUM(CE13:CG13)</f>
        <v>0</v>
      </c>
      <c r="CU13" s="3">
        <f t="shared" ref="CU13:CU76" si="9">SUM(CH13:CJ13)</f>
        <v>0</v>
      </c>
      <c r="CV13" s="3">
        <f t="shared" ref="CV13:CV76" si="10">+CT13+CU13</f>
        <v>0</v>
      </c>
      <c r="CW13" s="3">
        <f t="shared" ref="CW13:CW76" si="11">+CS13+CV13</f>
        <v>0</v>
      </c>
      <c r="CY13" t="str">
        <f t="shared" ref="CY13:CY76" si="12">+IF(CS13=(CQ13+CR13),IF((CS13+CT13)=CK13,"","revisar"),"revisar")</f>
        <v/>
      </c>
    </row>
    <row r="14" spans="1:103" hidden="1" thickBot="1" x14ac:dyDescent="0.3">
      <c r="A14" s="76" t="s">
        <v>53</v>
      </c>
      <c r="B14" s="77"/>
      <c r="C14" s="77"/>
      <c r="D14" s="77"/>
      <c r="E14" s="78" t="s">
        <v>54</v>
      </c>
      <c r="F14" s="521">
        <f>+F15</f>
        <v>4503402000</v>
      </c>
      <c r="G14" s="80">
        <f t="shared" ref="G14:BB14" si="13">+G15</f>
        <v>14152000</v>
      </c>
      <c r="H14" s="80">
        <f t="shared" si="13"/>
        <v>0</v>
      </c>
      <c r="I14" s="80">
        <f t="shared" si="13"/>
        <v>187374000</v>
      </c>
      <c r="J14" s="80">
        <f t="shared" si="13"/>
        <v>0</v>
      </c>
      <c r="K14" s="80">
        <f t="shared" si="13"/>
        <v>99528000</v>
      </c>
      <c r="L14" s="80">
        <f t="shared" si="13"/>
        <v>2500000</v>
      </c>
      <c r="M14" s="80">
        <f t="shared" si="13"/>
        <v>48021000</v>
      </c>
      <c r="N14" s="80">
        <f t="shared" si="13"/>
        <v>65000000</v>
      </c>
      <c r="O14" s="80">
        <f t="shared" si="13"/>
        <v>-687756000</v>
      </c>
      <c r="P14" s="80">
        <f>+P15</f>
        <v>1176000</v>
      </c>
      <c r="Q14" s="80">
        <f t="shared" si="13"/>
        <v>16642000</v>
      </c>
      <c r="R14" s="80">
        <f t="shared" si="13"/>
        <v>48747000</v>
      </c>
      <c r="S14" s="80">
        <f t="shared" si="13"/>
        <v>32444000</v>
      </c>
      <c r="T14" s="80">
        <f t="shared" si="13"/>
        <v>32736000</v>
      </c>
      <c r="U14" s="81"/>
      <c r="V14" s="81"/>
      <c r="W14" s="81"/>
      <c r="X14" s="81"/>
      <c r="Y14" s="81"/>
      <c r="Z14" s="81"/>
      <c r="AA14" s="82">
        <f>+AA15</f>
        <v>4553345000</v>
      </c>
      <c r="AB14" s="82">
        <f>+AB15</f>
        <v>4381173000</v>
      </c>
      <c r="AC14" s="80">
        <f t="shared" si="13"/>
        <v>0</v>
      </c>
      <c r="AD14" s="80">
        <f t="shared" si="13"/>
        <v>0</v>
      </c>
      <c r="AE14" s="80">
        <f t="shared" si="13"/>
        <v>0</v>
      </c>
      <c r="AF14" s="80">
        <f t="shared" si="13"/>
        <v>0</v>
      </c>
      <c r="AG14" s="80">
        <f t="shared" si="13"/>
        <v>0</v>
      </c>
      <c r="AH14" s="80">
        <f t="shared" si="13"/>
        <v>0</v>
      </c>
      <c r="AI14" s="80">
        <f t="shared" si="13"/>
        <v>0</v>
      </c>
      <c r="AJ14" s="80">
        <f t="shared" si="13"/>
        <v>0</v>
      </c>
      <c r="AK14" s="80">
        <f t="shared" si="13"/>
        <v>0</v>
      </c>
      <c r="AL14" s="80">
        <f t="shared" si="13"/>
        <v>0</v>
      </c>
      <c r="AM14" s="80">
        <f t="shared" si="13"/>
        <v>0</v>
      </c>
      <c r="AN14" s="80"/>
      <c r="AO14" s="80"/>
      <c r="AP14" s="80"/>
      <c r="AQ14" s="80"/>
      <c r="AR14" s="80">
        <f t="shared" si="13"/>
        <v>0</v>
      </c>
      <c r="AS14" s="80"/>
      <c r="AT14" s="80">
        <f t="shared" si="13"/>
        <v>0</v>
      </c>
      <c r="AU14" s="80"/>
      <c r="AV14" s="80"/>
      <c r="AW14" s="80"/>
      <c r="AX14" s="80"/>
      <c r="AY14" s="80"/>
      <c r="AZ14" s="80"/>
      <c r="BA14" s="80">
        <f t="shared" si="13"/>
        <v>0</v>
      </c>
      <c r="BB14" s="80">
        <f t="shared" si="13"/>
        <v>0</v>
      </c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21"/>
      <c r="BX14" s="21"/>
      <c r="BY14" s="79">
        <f>+BY15</f>
        <v>326012</v>
      </c>
      <c r="BZ14" s="79">
        <f t="shared" ref="BZ14:CK14" si="14">+BZ15</f>
        <v>332081</v>
      </c>
      <c r="CA14" s="79">
        <f t="shared" si="14"/>
        <v>565715</v>
      </c>
      <c r="CB14" s="79">
        <f t="shared" si="14"/>
        <v>378951</v>
      </c>
      <c r="CC14" s="79">
        <f t="shared" si="14"/>
        <v>40049</v>
      </c>
      <c r="CD14" s="79">
        <f t="shared" si="14"/>
        <v>875043</v>
      </c>
      <c r="CE14" s="79"/>
      <c r="CF14" s="79"/>
      <c r="CG14" s="79"/>
      <c r="CH14" s="79"/>
      <c r="CI14" s="79"/>
      <c r="CJ14" s="83"/>
      <c r="CK14" s="84">
        <f t="shared" si="14"/>
        <v>2517851</v>
      </c>
      <c r="CO14" s="3">
        <f t="shared" si="4"/>
        <v>0</v>
      </c>
      <c r="CP14" s="3">
        <f t="shared" si="3"/>
        <v>-2517851</v>
      </c>
      <c r="CQ14" s="3">
        <f t="shared" si="5"/>
        <v>1223808</v>
      </c>
      <c r="CR14" s="3">
        <f t="shared" si="6"/>
        <v>1294043</v>
      </c>
      <c r="CS14" s="3">
        <f t="shared" si="7"/>
        <v>2517851</v>
      </c>
      <c r="CT14" s="3">
        <f t="shared" si="8"/>
        <v>0</v>
      </c>
      <c r="CU14" s="3">
        <f t="shared" si="9"/>
        <v>0</v>
      </c>
      <c r="CV14" s="3">
        <f t="shared" si="10"/>
        <v>0</v>
      </c>
      <c r="CW14" s="3">
        <f t="shared" si="11"/>
        <v>2517851</v>
      </c>
      <c r="CY14" t="str">
        <f t="shared" si="12"/>
        <v/>
      </c>
    </row>
    <row r="15" spans="1:103" hidden="1" thickBot="1" x14ac:dyDescent="0.3">
      <c r="A15" s="85"/>
      <c r="B15" s="86" t="s">
        <v>55</v>
      </c>
      <c r="C15" s="87"/>
      <c r="D15" s="87"/>
      <c r="E15" s="88" t="s">
        <v>56</v>
      </c>
      <c r="F15" s="522">
        <f>SUM(F16:F18)</f>
        <v>4503402000</v>
      </c>
      <c r="G15" s="90">
        <f t="shared" ref="G15:R15" si="15">SUM(G16:G18)</f>
        <v>14152000</v>
      </c>
      <c r="H15" s="90">
        <f t="shared" si="15"/>
        <v>0</v>
      </c>
      <c r="I15" s="90">
        <f t="shared" si="15"/>
        <v>187374000</v>
      </c>
      <c r="J15" s="90">
        <f t="shared" si="15"/>
        <v>0</v>
      </c>
      <c r="K15" s="90">
        <f t="shared" si="15"/>
        <v>99528000</v>
      </c>
      <c r="L15" s="90">
        <f t="shared" si="15"/>
        <v>2500000</v>
      </c>
      <c r="M15" s="90">
        <f t="shared" si="15"/>
        <v>48021000</v>
      </c>
      <c r="N15" s="90">
        <f t="shared" si="15"/>
        <v>65000000</v>
      </c>
      <c r="O15" s="90">
        <f t="shared" si="15"/>
        <v>-687756000</v>
      </c>
      <c r="P15" s="90">
        <f t="shared" si="15"/>
        <v>1176000</v>
      </c>
      <c r="Q15" s="90">
        <f t="shared" si="15"/>
        <v>16642000</v>
      </c>
      <c r="R15" s="90">
        <f t="shared" si="15"/>
        <v>48747000</v>
      </c>
      <c r="S15" s="90">
        <f>SUM(S16:S18)</f>
        <v>32444000</v>
      </c>
      <c r="T15" s="90">
        <f>SUM(T16:T18)</f>
        <v>32736000</v>
      </c>
      <c r="U15" s="89"/>
      <c r="V15" s="89"/>
      <c r="W15" s="89"/>
      <c r="X15" s="89"/>
      <c r="Y15" s="89"/>
      <c r="Z15" s="89"/>
      <c r="AA15" s="91">
        <f>SUM(T16:AA18)</f>
        <v>4553345000</v>
      </c>
      <c r="AB15" s="91">
        <f>SUM(AB16:AB18)</f>
        <v>4381173000</v>
      </c>
      <c r="AC15" s="90">
        <f t="shared" ref="AC15:BA15" si="16">SUM(AC16:AC18)</f>
        <v>0</v>
      </c>
      <c r="AD15" s="90">
        <f t="shared" si="16"/>
        <v>0</v>
      </c>
      <c r="AE15" s="90">
        <f t="shared" si="16"/>
        <v>0</v>
      </c>
      <c r="AF15" s="90">
        <f t="shared" si="16"/>
        <v>0</v>
      </c>
      <c r="AG15" s="90">
        <f t="shared" si="16"/>
        <v>0</v>
      </c>
      <c r="AH15" s="90">
        <f t="shared" si="16"/>
        <v>0</v>
      </c>
      <c r="AI15" s="90">
        <f t="shared" si="16"/>
        <v>0</v>
      </c>
      <c r="AJ15" s="90">
        <f t="shared" si="16"/>
        <v>0</v>
      </c>
      <c r="AK15" s="90">
        <f t="shared" si="16"/>
        <v>0</v>
      </c>
      <c r="AL15" s="90">
        <f t="shared" si="16"/>
        <v>0</v>
      </c>
      <c r="AM15" s="90">
        <f t="shared" si="16"/>
        <v>0</v>
      </c>
      <c r="AN15" s="90"/>
      <c r="AO15" s="90"/>
      <c r="AP15" s="90"/>
      <c r="AQ15" s="90"/>
      <c r="AR15" s="90"/>
      <c r="AS15" s="90"/>
      <c r="AT15" s="90">
        <f t="shared" si="16"/>
        <v>0</v>
      </c>
      <c r="AU15" s="90"/>
      <c r="AV15" s="90"/>
      <c r="AW15" s="90"/>
      <c r="AX15" s="90"/>
      <c r="AY15" s="90"/>
      <c r="AZ15" s="90"/>
      <c r="BA15" s="90">
        <f t="shared" si="16"/>
        <v>0</v>
      </c>
      <c r="BB15" s="90">
        <f>SUM(BB16:BB18)</f>
        <v>0</v>
      </c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21"/>
      <c r="BX15" s="21"/>
      <c r="BY15" s="89">
        <f t="shared" ref="BY15:CD15" si="17">SUM(BY16:BY18)</f>
        <v>326012</v>
      </c>
      <c r="BZ15" s="89">
        <f t="shared" si="17"/>
        <v>332081</v>
      </c>
      <c r="CA15" s="89">
        <f t="shared" si="17"/>
        <v>565715</v>
      </c>
      <c r="CB15" s="89">
        <f t="shared" si="17"/>
        <v>378951</v>
      </c>
      <c r="CC15" s="89">
        <f t="shared" si="17"/>
        <v>40049</v>
      </c>
      <c r="CD15" s="89">
        <f t="shared" si="17"/>
        <v>875043</v>
      </c>
      <c r="CE15" s="89"/>
      <c r="CF15" s="89"/>
      <c r="CG15" s="89"/>
      <c r="CH15" s="89"/>
      <c r="CI15" s="89"/>
      <c r="CJ15" s="90"/>
      <c r="CK15" s="93">
        <f>SUM(CK16:CK18)</f>
        <v>2517851</v>
      </c>
      <c r="CO15" s="3">
        <f t="shared" si="4"/>
        <v>0</v>
      </c>
      <c r="CP15" s="3">
        <f t="shared" si="3"/>
        <v>-2517851</v>
      </c>
      <c r="CQ15" s="3">
        <f t="shared" si="5"/>
        <v>1223808</v>
      </c>
      <c r="CR15" s="3">
        <f t="shared" si="6"/>
        <v>1294043</v>
      </c>
      <c r="CS15" s="3">
        <f t="shared" si="7"/>
        <v>2517851</v>
      </c>
      <c r="CT15" s="3">
        <f t="shared" si="8"/>
        <v>0</v>
      </c>
      <c r="CU15" s="3">
        <f t="shared" si="9"/>
        <v>0</v>
      </c>
      <c r="CV15" s="3">
        <f t="shared" si="10"/>
        <v>0</v>
      </c>
      <c r="CW15" s="3">
        <f t="shared" si="11"/>
        <v>2517851</v>
      </c>
      <c r="CY15" t="str">
        <f t="shared" si="12"/>
        <v/>
      </c>
    </row>
    <row r="16" spans="1:103" ht="26.25" hidden="1" thickBot="1" x14ac:dyDescent="0.3">
      <c r="A16" s="94"/>
      <c r="B16" s="87"/>
      <c r="C16" s="86" t="s">
        <v>57</v>
      </c>
      <c r="D16" s="86"/>
      <c r="E16" s="88" t="s">
        <v>58</v>
      </c>
      <c r="F16" s="523">
        <v>4503402000</v>
      </c>
      <c r="G16" s="95">
        <v>14152000</v>
      </c>
      <c r="H16" s="95"/>
      <c r="I16" s="95">
        <v>187374000</v>
      </c>
      <c r="J16" s="95"/>
      <c r="K16" s="95"/>
      <c r="L16" s="95"/>
      <c r="M16" s="95">
        <f>31708000+16313000</f>
        <v>48021000</v>
      </c>
      <c r="N16" s="95">
        <v>65000000</v>
      </c>
      <c r="O16" s="95">
        <v>-687756000</v>
      </c>
      <c r="P16" s="95">
        <v>1176000</v>
      </c>
      <c r="Q16" s="95">
        <v>16642000</v>
      </c>
      <c r="R16" s="95">
        <v>48747000</v>
      </c>
      <c r="S16" s="95">
        <v>32444000</v>
      </c>
      <c r="T16" s="95">
        <v>32736000</v>
      </c>
      <c r="U16" s="96"/>
      <c r="V16" s="96">
        <v>145302000</v>
      </c>
      <c r="W16" s="96">
        <v>28023000</v>
      </c>
      <c r="X16" s="96"/>
      <c r="Y16" s="96"/>
      <c r="Z16" s="96"/>
      <c r="AA16" s="97">
        <f>SUM(F16:T16)</f>
        <v>4261938000</v>
      </c>
      <c r="AB16" s="97">
        <f>SUM(G16:AA16)</f>
        <v>4193799000</v>
      </c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9"/>
      <c r="BX16" s="99"/>
      <c r="BY16" s="100">
        <v>326012</v>
      </c>
      <c r="BZ16" s="101">
        <f>+(3951)+328130</f>
        <v>332081</v>
      </c>
      <c r="CA16" s="101">
        <f>-(3951)+417008+152658</f>
        <v>565715</v>
      </c>
      <c r="CB16" s="100">
        <f>423186-44235</f>
        <v>378951</v>
      </c>
      <c r="CC16" s="100">
        <v>40049</v>
      </c>
      <c r="CD16" s="100">
        <f>541332+333711</f>
        <v>875043</v>
      </c>
      <c r="CE16" s="100"/>
      <c r="CF16" s="100"/>
      <c r="CG16" s="100"/>
      <c r="CH16" s="100"/>
      <c r="CI16" s="100"/>
      <c r="CJ16" s="100"/>
      <c r="CK16" s="102">
        <f>SUM(BY16:CJ16)</f>
        <v>2517851</v>
      </c>
      <c r="CO16" s="3">
        <f t="shared" si="4"/>
        <v>0</v>
      </c>
      <c r="CP16" s="3">
        <f t="shared" si="3"/>
        <v>-2517851</v>
      </c>
      <c r="CQ16" s="3">
        <f t="shared" si="5"/>
        <v>1223808</v>
      </c>
      <c r="CR16" s="3">
        <f t="shared" si="6"/>
        <v>1294043</v>
      </c>
      <c r="CS16" s="3">
        <f t="shared" si="7"/>
        <v>2517851</v>
      </c>
      <c r="CT16" s="3">
        <f t="shared" si="8"/>
        <v>0</v>
      </c>
      <c r="CU16" s="3">
        <f t="shared" si="9"/>
        <v>0</v>
      </c>
      <c r="CV16" s="3">
        <f t="shared" si="10"/>
        <v>0</v>
      </c>
      <c r="CW16" s="3">
        <f t="shared" si="11"/>
        <v>2517851</v>
      </c>
      <c r="CY16" t="str">
        <f t="shared" si="12"/>
        <v/>
      </c>
    </row>
    <row r="17" spans="1:103" ht="39" hidden="1" thickBot="1" x14ac:dyDescent="0.3">
      <c r="A17" s="94"/>
      <c r="B17" s="87"/>
      <c r="C17" s="86" t="s">
        <v>59</v>
      </c>
      <c r="D17" s="86"/>
      <c r="E17" s="88" t="s">
        <v>60</v>
      </c>
      <c r="F17" s="523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6"/>
      <c r="V17" s="96"/>
      <c r="W17" s="96"/>
      <c r="X17" s="96"/>
      <c r="Y17" s="96"/>
      <c r="Z17" s="96"/>
      <c r="AA17" s="97">
        <f>SUM(F17:T17)</f>
        <v>0</v>
      </c>
      <c r="AB17" s="97">
        <f>SUM(G17:S17)</f>
        <v>0</v>
      </c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9"/>
      <c r="BX17" s="99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4"/>
      <c r="CK17" s="102">
        <f>SUM(BY17:CJ17)</f>
        <v>0</v>
      </c>
      <c r="CO17" s="3">
        <f t="shared" si="4"/>
        <v>0</v>
      </c>
      <c r="CP17" s="3">
        <f t="shared" si="3"/>
        <v>0</v>
      </c>
      <c r="CQ17" s="3">
        <f t="shared" si="5"/>
        <v>0</v>
      </c>
      <c r="CR17" s="3">
        <f t="shared" si="6"/>
        <v>0</v>
      </c>
      <c r="CS17" s="3">
        <f t="shared" si="7"/>
        <v>0</v>
      </c>
      <c r="CT17" s="3">
        <f t="shared" si="8"/>
        <v>0</v>
      </c>
      <c r="CU17" s="3">
        <f t="shared" si="9"/>
        <v>0</v>
      </c>
      <c r="CV17" s="3">
        <f t="shared" si="10"/>
        <v>0</v>
      </c>
      <c r="CW17" s="3">
        <f t="shared" si="11"/>
        <v>0</v>
      </c>
      <c r="CY17" t="str">
        <f t="shared" si="12"/>
        <v/>
      </c>
    </row>
    <row r="18" spans="1:103" ht="26.25" hidden="1" thickBot="1" x14ac:dyDescent="0.3">
      <c r="A18" s="94"/>
      <c r="B18" s="87"/>
      <c r="C18" s="86" t="s">
        <v>61</v>
      </c>
      <c r="D18" s="86"/>
      <c r="E18" s="88" t="s">
        <v>62</v>
      </c>
      <c r="F18" s="523"/>
      <c r="G18" s="95"/>
      <c r="H18" s="95"/>
      <c r="I18" s="95"/>
      <c r="J18" s="95"/>
      <c r="K18" s="95">
        <v>99528000</v>
      </c>
      <c r="L18" s="95">
        <v>2500000</v>
      </c>
      <c r="M18" s="95"/>
      <c r="N18" s="95"/>
      <c r="O18" s="95"/>
      <c r="P18" s="95"/>
      <c r="Q18" s="95"/>
      <c r="R18" s="95"/>
      <c r="S18" s="95"/>
      <c r="T18" s="95"/>
      <c r="U18" s="96">
        <v>6250000</v>
      </c>
      <c r="V18" s="96"/>
      <c r="W18" s="96"/>
      <c r="X18" s="96"/>
      <c r="Y18" s="96">
        <v>-22932000</v>
      </c>
      <c r="Z18" s="96"/>
      <c r="AA18" s="97">
        <f>SUM(F18:T18)</f>
        <v>102028000</v>
      </c>
      <c r="AB18" s="97">
        <f>SUM(G18:AA18)</f>
        <v>187374000</v>
      </c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9"/>
      <c r="BX18" s="99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6"/>
      <c r="CK18" s="102">
        <f>SUM(BY18:CJ18)</f>
        <v>0</v>
      </c>
      <c r="CO18" s="3">
        <f t="shared" si="4"/>
        <v>0</v>
      </c>
      <c r="CP18" s="3">
        <f t="shared" si="3"/>
        <v>0</v>
      </c>
      <c r="CQ18" s="3">
        <f t="shared" si="5"/>
        <v>0</v>
      </c>
      <c r="CR18" s="3">
        <f t="shared" si="6"/>
        <v>0</v>
      </c>
      <c r="CS18" s="3">
        <f t="shared" si="7"/>
        <v>0</v>
      </c>
      <c r="CT18" s="3">
        <f t="shared" si="8"/>
        <v>0</v>
      </c>
      <c r="CU18" s="3">
        <f t="shared" si="9"/>
        <v>0</v>
      </c>
      <c r="CV18" s="3">
        <f t="shared" si="10"/>
        <v>0</v>
      </c>
      <c r="CW18" s="3">
        <f t="shared" si="11"/>
        <v>0</v>
      </c>
      <c r="CY18" t="str">
        <f t="shared" si="12"/>
        <v/>
      </c>
    </row>
    <row r="19" spans="1:103" hidden="1" thickBot="1" x14ac:dyDescent="0.3">
      <c r="A19" s="76" t="s">
        <v>63</v>
      </c>
      <c r="B19" s="77"/>
      <c r="C19" s="77"/>
      <c r="D19" s="77"/>
      <c r="E19" s="78" t="s">
        <v>64</v>
      </c>
      <c r="F19" s="521">
        <f>+F20+F22+F21</f>
        <v>63879000</v>
      </c>
      <c r="G19" s="83">
        <f t="shared" ref="G19:AA19" si="18">+G20+G22+G21</f>
        <v>0</v>
      </c>
      <c r="H19" s="83">
        <f t="shared" si="18"/>
        <v>-10000</v>
      </c>
      <c r="I19" s="83">
        <f t="shared" si="18"/>
        <v>0</v>
      </c>
      <c r="J19" s="83">
        <f t="shared" si="18"/>
        <v>0</v>
      </c>
      <c r="K19" s="83">
        <f t="shared" si="18"/>
        <v>0</v>
      </c>
      <c r="L19" s="83">
        <f t="shared" si="18"/>
        <v>0</v>
      </c>
      <c r="M19" s="83">
        <f t="shared" si="18"/>
        <v>12565000</v>
      </c>
      <c r="N19" s="83">
        <f t="shared" si="18"/>
        <v>0</v>
      </c>
      <c r="O19" s="83">
        <f t="shared" si="18"/>
        <v>0</v>
      </c>
      <c r="P19" s="83">
        <f t="shared" si="18"/>
        <v>0</v>
      </c>
      <c r="Q19" s="83">
        <f t="shared" si="18"/>
        <v>3535000</v>
      </c>
      <c r="R19" s="83">
        <f t="shared" si="18"/>
        <v>0</v>
      </c>
      <c r="S19" s="83">
        <f>+S20+S22+S21</f>
        <v>13670000</v>
      </c>
      <c r="T19" s="83">
        <f t="shared" si="18"/>
        <v>13670000</v>
      </c>
      <c r="U19" s="79"/>
      <c r="V19" s="79"/>
      <c r="W19" s="79"/>
      <c r="X19" s="79"/>
      <c r="Y19" s="79"/>
      <c r="Z19" s="79"/>
      <c r="AA19" s="107">
        <f t="shared" si="18"/>
        <v>107309000</v>
      </c>
      <c r="AB19" s="107">
        <f>+AB20+AB22+AB21</f>
        <v>72982000</v>
      </c>
      <c r="AC19" s="83">
        <f t="shared" ref="AC19:BA19" si="19">+AC20+AC22+AC21</f>
        <v>0</v>
      </c>
      <c r="AD19" s="83">
        <f>+AD20+AD22+AD21</f>
        <v>0</v>
      </c>
      <c r="AE19" s="83">
        <f t="shared" si="19"/>
        <v>0</v>
      </c>
      <c r="AF19" s="83">
        <f t="shared" si="19"/>
        <v>0</v>
      </c>
      <c r="AG19" s="83">
        <f t="shared" si="19"/>
        <v>0</v>
      </c>
      <c r="AH19" s="83">
        <f t="shared" si="19"/>
        <v>0</v>
      </c>
      <c r="AI19" s="83">
        <f t="shared" si="19"/>
        <v>0</v>
      </c>
      <c r="AJ19" s="83">
        <f t="shared" si="19"/>
        <v>0</v>
      </c>
      <c r="AK19" s="83">
        <f t="shared" si="19"/>
        <v>0</v>
      </c>
      <c r="AL19" s="83">
        <f t="shared" si="19"/>
        <v>0</v>
      </c>
      <c r="AM19" s="83">
        <f t="shared" si="19"/>
        <v>0</v>
      </c>
      <c r="AN19" s="83"/>
      <c r="AO19" s="83"/>
      <c r="AP19" s="83"/>
      <c r="AQ19" s="83"/>
      <c r="AR19" s="83">
        <f t="shared" si="19"/>
        <v>0</v>
      </c>
      <c r="AS19" s="83"/>
      <c r="AT19" s="83">
        <f t="shared" si="19"/>
        <v>0</v>
      </c>
      <c r="AU19" s="83"/>
      <c r="AV19" s="83"/>
      <c r="AW19" s="83"/>
      <c r="AX19" s="83"/>
      <c r="AY19" s="83"/>
      <c r="AZ19" s="83"/>
      <c r="BA19" s="83">
        <f t="shared" si="19"/>
        <v>0</v>
      </c>
      <c r="BB19" s="83">
        <f>+BB20+BB22+BB21</f>
        <v>0</v>
      </c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21"/>
      <c r="BX19" s="21"/>
      <c r="BY19" s="79">
        <f t="shared" ref="BY19:CD19" si="20">+BY20+BY22+BY21</f>
        <v>12493</v>
      </c>
      <c r="BZ19" s="79">
        <f t="shared" si="20"/>
        <v>7335</v>
      </c>
      <c r="CA19" s="79">
        <f t="shared" si="20"/>
        <v>42818</v>
      </c>
      <c r="CB19" s="79">
        <f t="shared" si="20"/>
        <v>24921</v>
      </c>
      <c r="CC19" s="79">
        <f t="shared" si="20"/>
        <v>-834</v>
      </c>
      <c r="CD19" s="79">
        <f t="shared" si="20"/>
        <v>405</v>
      </c>
      <c r="CE19" s="79"/>
      <c r="CF19" s="79"/>
      <c r="CG19" s="79"/>
      <c r="CH19" s="79"/>
      <c r="CI19" s="79"/>
      <c r="CJ19" s="83"/>
      <c r="CK19" s="84">
        <f>+CK20+CK22+CK21</f>
        <v>87138</v>
      </c>
      <c r="CO19" s="3">
        <f t="shared" si="4"/>
        <v>0</v>
      </c>
      <c r="CP19" s="3">
        <f t="shared" si="3"/>
        <v>-87138</v>
      </c>
      <c r="CQ19" s="3">
        <f t="shared" si="5"/>
        <v>62646</v>
      </c>
      <c r="CR19" s="3">
        <f t="shared" si="6"/>
        <v>24492</v>
      </c>
      <c r="CS19" s="3">
        <f t="shared" si="7"/>
        <v>87138</v>
      </c>
      <c r="CT19" s="3">
        <f t="shared" si="8"/>
        <v>0</v>
      </c>
      <c r="CU19" s="3">
        <f t="shared" si="9"/>
        <v>0</v>
      </c>
      <c r="CV19" s="3">
        <f t="shared" si="10"/>
        <v>0</v>
      </c>
      <c r="CW19" s="3">
        <f t="shared" si="11"/>
        <v>87138</v>
      </c>
      <c r="CY19" t="str">
        <f t="shared" si="12"/>
        <v/>
      </c>
    </row>
    <row r="20" spans="1:103" hidden="1" thickBot="1" x14ac:dyDescent="0.3">
      <c r="A20" s="85"/>
      <c r="B20" s="87" t="s">
        <v>65</v>
      </c>
      <c r="C20" s="87"/>
      <c r="D20" s="87"/>
      <c r="E20" s="109" t="s">
        <v>66</v>
      </c>
      <c r="F20" s="522">
        <v>43222000</v>
      </c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1"/>
      <c r="V20" s="111"/>
      <c r="W20" s="111"/>
      <c r="X20" s="111"/>
      <c r="Y20" s="111"/>
      <c r="Z20" s="111"/>
      <c r="AA20" s="97">
        <f>SUM(F20:T20)</f>
        <v>43222000</v>
      </c>
      <c r="AB20" s="97">
        <f>SUM(G20:AA20)</f>
        <v>43222000</v>
      </c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98"/>
      <c r="BO20" s="98"/>
      <c r="BP20" s="98"/>
      <c r="BQ20" s="98"/>
      <c r="BR20" s="98"/>
      <c r="BS20" s="98"/>
      <c r="BT20" s="98"/>
      <c r="BU20" s="98"/>
      <c r="BV20" s="98"/>
      <c r="BW20" s="31"/>
      <c r="BX20" s="31"/>
      <c r="BY20" s="100">
        <v>9451</v>
      </c>
      <c r="BZ20" s="100">
        <v>1655</v>
      </c>
      <c r="CA20" s="100">
        <v>35538</v>
      </c>
      <c r="CB20" s="100">
        <v>7820</v>
      </c>
      <c r="CC20" s="100">
        <v>-1838</v>
      </c>
      <c r="CD20" s="100"/>
      <c r="CE20" s="100"/>
      <c r="CF20" s="100"/>
      <c r="CG20" s="100"/>
      <c r="CH20" s="100"/>
      <c r="CI20" s="100"/>
      <c r="CJ20" s="113"/>
      <c r="CK20" s="102">
        <f>SUM(BY20:CJ20)</f>
        <v>52626</v>
      </c>
      <c r="CO20" s="3">
        <f t="shared" si="4"/>
        <v>0</v>
      </c>
      <c r="CP20" s="3">
        <f t="shared" si="3"/>
        <v>-52626</v>
      </c>
      <c r="CQ20" s="3">
        <f t="shared" si="5"/>
        <v>46644</v>
      </c>
      <c r="CR20" s="3">
        <f t="shared" si="6"/>
        <v>5982</v>
      </c>
      <c r="CS20" s="3">
        <f t="shared" si="7"/>
        <v>52626</v>
      </c>
      <c r="CT20" s="3">
        <f t="shared" si="8"/>
        <v>0</v>
      </c>
      <c r="CU20" s="3">
        <f t="shared" si="9"/>
        <v>0</v>
      </c>
      <c r="CV20" s="3">
        <f t="shared" si="10"/>
        <v>0</v>
      </c>
      <c r="CW20" s="3">
        <f t="shared" si="11"/>
        <v>52626</v>
      </c>
      <c r="CY20" t="str">
        <f t="shared" si="12"/>
        <v/>
      </c>
    </row>
    <row r="21" spans="1:103" hidden="1" thickBot="1" x14ac:dyDescent="0.3">
      <c r="A21" s="85"/>
      <c r="B21" s="86" t="s">
        <v>55</v>
      </c>
      <c r="C21" s="87"/>
      <c r="D21" s="87"/>
      <c r="E21" s="88" t="s">
        <v>67</v>
      </c>
      <c r="F21" s="522"/>
      <c r="G21" s="110"/>
      <c r="H21" s="110">
        <v>10000</v>
      </c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1"/>
      <c r="V21" s="111"/>
      <c r="W21" s="111"/>
      <c r="X21" s="111"/>
      <c r="Y21" s="111"/>
      <c r="Z21" s="111"/>
      <c r="AA21" s="97">
        <f>SUM(F21:T21)</f>
        <v>10000</v>
      </c>
      <c r="AB21" s="97">
        <f>SUM(G21:S21)</f>
        <v>10000</v>
      </c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98"/>
      <c r="BO21" s="98"/>
      <c r="BP21" s="98"/>
      <c r="BQ21" s="98"/>
      <c r="BR21" s="98"/>
      <c r="BS21" s="98"/>
      <c r="BT21" s="98"/>
      <c r="BU21" s="98"/>
      <c r="BV21" s="98"/>
      <c r="BW21" s="31"/>
      <c r="BX21" s="31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13"/>
      <c r="CK21" s="102">
        <f>SUM(BY21:CJ21)</f>
        <v>0</v>
      </c>
      <c r="CO21" s="3">
        <f t="shared" si="4"/>
        <v>0</v>
      </c>
      <c r="CP21" s="3">
        <f t="shared" si="3"/>
        <v>0</v>
      </c>
      <c r="CQ21" s="3">
        <f t="shared" si="5"/>
        <v>0</v>
      </c>
      <c r="CR21" s="3">
        <f t="shared" si="6"/>
        <v>0</v>
      </c>
      <c r="CS21" s="3">
        <f t="shared" si="7"/>
        <v>0</v>
      </c>
      <c r="CT21" s="3">
        <f t="shared" si="8"/>
        <v>0</v>
      </c>
      <c r="CU21" s="3">
        <f t="shared" si="9"/>
        <v>0</v>
      </c>
      <c r="CV21" s="3">
        <f t="shared" si="10"/>
        <v>0</v>
      </c>
      <c r="CW21" s="3">
        <f t="shared" si="11"/>
        <v>0</v>
      </c>
      <c r="CY21" t="str">
        <f t="shared" si="12"/>
        <v/>
      </c>
    </row>
    <row r="22" spans="1:103" hidden="1" thickBot="1" x14ac:dyDescent="0.3">
      <c r="A22" s="94"/>
      <c r="B22" s="87" t="s">
        <v>68</v>
      </c>
      <c r="C22" s="87"/>
      <c r="D22" s="87"/>
      <c r="E22" s="88" t="s">
        <v>69</v>
      </c>
      <c r="F22" s="523">
        <v>20657000</v>
      </c>
      <c r="G22" s="110"/>
      <c r="H22" s="110">
        <v>-20000</v>
      </c>
      <c r="I22" s="110"/>
      <c r="J22" s="110"/>
      <c r="K22" s="110"/>
      <c r="L22" s="110"/>
      <c r="M22" s="110">
        <f>7498000+5067000</f>
        <v>12565000</v>
      </c>
      <c r="N22" s="110"/>
      <c r="O22" s="110"/>
      <c r="P22" s="110"/>
      <c r="Q22" s="110">
        <v>3535000</v>
      </c>
      <c r="R22" s="110"/>
      <c r="S22" s="110">
        <v>13670000</v>
      </c>
      <c r="T22" s="110">
        <v>13670000</v>
      </c>
      <c r="U22" s="111"/>
      <c r="V22" s="111"/>
      <c r="W22" s="111"/>
      <c r="X22" s="111"/>
      <c r="Y22" s="111"/>
      <c r="Z22" s="111"/>
      <c r="AA22" s="97">
        <f>SUM(F22:T22)</f>
        <v>64077000</v>
      </c>
      <c r="AB22" s="97">
        <f>SUM(G22:S22)</f>
        <v>29750000</v>
      </c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98"/>
      <c r="BO22" s="98"/>
      <c r="BP22" s="98"/>
      <c r="BQ22" s="98"/>
      <c r="BR22" s="98"/>
      <c r="BS22" s="98"/>
      <c r="BT22" s="98"/>
      <c r="BU22" s="98"/>
      <c r="BV22" s="98"/>
      <c r="BW22" s="31"/>
      <c r="BX22" s="31"/>
      <c r="BY22" s="100">
        <v>3042</v>
      </c>
      <c r="BZ22" s="100">
        <v>5680</v>
      </c>
      <c r="CA22" s="100">
        <v>7280</v>
      </c>
      <c r="CB22" s="100">
        <v>17101</v>
      </c>
      <c r="CC22" s="100">
        <v>1004</v>
      </c>
      <c r="CD22" s="100">
        <v>405</v>
      </c>
      <c r="CE22" s="100"/>
      <c r="CF22" s="100"/>
      <c r="CG22" s="100"/>
      <c r="CH22" s="100"/>
      <c r="CI22" s="100"/>
      <c r="CJ22" s="113"/>
      <c r="CK22" s="102">
        <f>SUM(BY22:CJ22)</f>
        <v>34512</v>
      </c>
      <c r="CO22" s="3">
        <f t="shared" si="4"/>
        <v>0</v>
      </c>
      <c r="CP22" s="3">
        <f t="shared" si="3"/>
        <v>-34512</v>
      </c>
      <c r="CQ22" s="3">
        <f t="shared" si="5"/>
        <v>16002</v>
      </c>
      <c r="CR22" s="3">
        <f t="shared" si="6"/>
        <v>18510</v>
      </c>
      <c r="CS22" s="3">
        <f t="shared" si="7"/>
        <v>34512</v>
      </c>
      <c r="CT22" s="3">
        <f t="shared" si="8"/>
        <v>0</v>
      </c>
      <c r="CU22" s="3">
        <f t="shared" si="9"/>
        <v>0</v>
      </c>
      <c r="CV22" s="3">
        <f t="shared" si="10"/>
        <v>0</v>
      </c>
      <c r="CW22" s="3">
        <f t="shared" si="11"/>
        <v>34512</v>
      </c>
      <c r="CY22" t="str">
        <f t="shared" si="12"/>
        <v/>
      </c>
    </row>
    <row r="23" spans="1:103" hidden="1" thickBot="1" x14ac:dyDescent="0.3">
      <c r="A23" s="114">
        <v>12</v>
      </c>
      <c r="B23" s="77"/>
      <c r="C23" s="77"/>
      <c r="D23" s="77"/>
      <c r="E23" s="78" t="s">
        <v>70</v>
      </c>
      <c r="F23" s="524">
        <f>+F24</f>
        <v>0</v>
      </c>
      <c r="G23" s="116">
        <f t="shared" ref="G23:R23" si="21">+G24</f>
        <v>0</v>
      </c>
      <c r="H23" s="116">
        <f t="shared" si="21"/>
        <v>10000</v>
      </c>
      <c r="I23" s="116">
        <f t="shared" si="21"/>
        <v>0</v>
      </c>
      <c r="J23" s="116">
        <f t="shared" si="21"/>
        <v>0</v>
      </c>
      <c r="K23" s="116">
        <f t="shared" si="21"/>
        <v>0</v>
      </c>
      <c r="L23" s="116">
        <f t="shared" si="21"/>
        <v>0</v>
      </c>
      <c r="M23" s="116">
        <f t="shared" si="21"/>
        <v>0</v>
      </c>
      <c r="N23" s="116">
        <f t="shared" si="21"/>
        <v>0</v>
      </c>
      <c r="O23" s="116">
        <f t="shared" si="21"/>
        <v>0</v>
      </c>
      <c r="P23" s="116">
        <f t="shared" si="21"/>
        <v>0</v>
      </c>
      <c r="Q23" s="116">
        <f t="shared" si="21"/>
        <v>0</v>
      </c>
      <c r="R23" s="116">
        <f t="shared" si="21"/>
        <v>0</v>
      </c>
      <c r="S23" s="116"/>
      <c r="T23" s="116"/>
      <c r="U23" s="115"/>
      <c r="V23" s="115"/>
      <c r="W23" s="115"/>
      <c r="X23" s="115"/>
      <c r="Y23" s="115"/>
      <c r="Z23" s="115"/>
      <c r="AA23" s="107">
        <f>+AA24</f>
        <v>10000</v>
      </c>
      <c r="AB23" s="107">
        <f>+AB24</f>
        <v>10000</v>
      </c>
      <c r="AC23" s="116">
        <f t="shared" ref="AC23:AR23" si="22">+AC24</f>
        <v>0</v>
      </c>
      <c r="AD23" s="116">
        <f t="shared" si="22"/>
        <v>0</v>
      </c>
      <c r="AE23" s="116">
        <f t="shared" si="22"/>
        <v>0</v>
      </c>
      <c r="AF23" s="116">
        <f t="shared" si="22"/>
        <v>0</v>
      </c>
      <c r="AG23" s="116">
        <f t="shared" si="22"/>
        <v>0</v>
      </c>
      <c r="AH23" s="116">
        <f t="shared" si="22"/>
        <v>0</v>
      </c>
      <c r="AI23" s="116">
        <f t="shared" si="22"/>
        <v>0</v>
      </c>
      <c r="AJ23" s="116">
        <f t="shared" si="22"/>
        <v>0</v>
      </c>
      <c r="AK23" s="116">
        <f t="shared" si="22"/>
        <v>0</v>
      </c>
      <c r="AL23" s="116">
        <f t="shared" si="22"/>
        <v>0</v>
      </c>
      <c r="AM23" s="116">
        <f t="shared" si="22"/>
        <v>0</v>
      </c>
      <c r="AN23" s="116"/>
      <c r="AO23" s="116"/>
      <c r="AP23" s="116"/>
      <c r="AQ23" s="116"/>
      <c r="AR23" s="116">
        <f t="shared" si="22"/>
        <v>0</v>
      </c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08"/>
      <c r="BO23" s="108"/>
      <c r="BP23" s="108"/>
      <c r="BQ23" s="108"/>
      <c r="BR23" s="108"/>
      <c r="BS23" s="108"/>
      <c r="BT23" s="108"/>
      <c r="BU23" s="108"/>
      <c r="BV23" s="108"/>
      <c r="BW23" s="21"/>
      <c r="BX23" s="21"/>
      <c r="BY23" s="118"/>
      <c r="BZ23" s="118"/>
      <c r="CA23" s="118">
        <f>+CA24</f>
        <v>61398</v>
      </c>
      <c r="CB23" s="118">
        <f>+CB24</f>
        <v>-22</v>
      </c>
      <c r="CC23" s="118">
        <f>+CC24</f>
        <v>0</v>
      </c>
      <c r="CD23" s="118">
        <f>+CD24</f>
        <v>-813</v>
      </c>
      <c r="CE23" s="118"/>
      <c r="CF23" s="118"/>
      <c r="CG23" s="118"/>
      <c r="CH23" s="118"/>
      <c r="CI23" s="118"/>
      <c r="CJ23" s="119"/>
      <c r="CK23" s="120">
        <f>+CK24</f>
        <v>60563</v>
      </c>
      <c r="CO23" s="3">
        <f t="shared" si="4"/>
        <v>0</v>
      </c>
      <c r="CP23" s="3">
        <f t="shared" si="3"/>
        <v>-60563</v>
      </c>
      <c r="CQ23" s="3">
        <f t="shared" si="5"/>
        <v>61398</v>
      </c>
      <c r="CR23" s="3">
        <f t="shared" si="6"/>
        <v>-835</v>
      </c>
      <c r="CS23" s="3">
        <f t="shared" si="7"/>
        <v>60563</v>
      </c>
      <c r="CT23" s="3">
        <f t="shared" si="8"/>
        <v>0</v>
      </c>
      <c r="CU23" s="3">
        <f t="shared" si="9"/>
        <v>0</v>
      </c>
      <c r="CV23" s="3">
        <f t="shared" si="10"/>
        <v>0</v>
      </c>
      <c r="CW23" s="3">
        <f t="shared" si="11"/>
        <v>60563</v>
      </c>
      <c r="CY23" t="str">
        <f t="shared" si="12"/>
        <v/>
      </c>
    </row>
    <row r="24" spans="1:103" hidden="1" thickBot="1" x14ac:dyDescent="0.3">
      <c r="A24" s="121"/>
      <c r="B24" s="122" t="s">
        <v>71</v>
      </c>
      <c r="C24" s="122"/>
      <c r="D24" s="122"/>
      <c r="E24" s="123" t="s">
        <v>72</v>
      </c>
      <c r="F24" s="525"/>
      <c r="G24" s="125"/>
      <c r="H24" s="125">
        <v>10000</v>
      </c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6"/>
      <c r="V24" s="126"/>
      <c r="W24" s="126"/>
      <c r="X24" s="126"/>
      <c r="Y24" s="126"/>
      <c r="Z24" s="126"/>
      <c r="AA24" s="127">
        <f>SUM(F24:T24)</f>
        <v>10000</v>
      </c>
      <c r="AB24" s="127">
        <f>SUM(G24:S24)</f>
        <v>10000</v>
      </c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98"/>
      <c r="BO24" s="98"/>
      <c r="BP24" s="98"/>
      <c r="BQ24" s="98"/>
      <c r="BR24" s="98"/>
      <c r="BS24" s="98"/>
      <c r="BT24" s="98"/>
      <c r="BU24" s="98"/>
      <c r="BV24" s="98"/>
      <c r="BW24" s="21"/>
      <c r="BX24" s="21"/>
      <c r="BY24" s="128"/>
      <c r="BZ24" s="128"/>
      <c r="CA24" s="128">
        <v>61398</v>
      </c>
      <c r="CB24" s="128">
        <v>-22</v>
      </c>
      <c r="CC24" s="128"/>
      <c r="CD24" s="128">
        <v>-813</v>
      </c>
      <c r="CE24" s="128"/>
      <c r="CF24" s="128"/>
      <c r="CG24" s="128"/>
      <c r="CH24" s="128"/>
      <c r="CI24" s="128"/>
      <c r="CJ24" s="129"/>
      <c r="CK24" s="130">
        <f>SUM(BY24:CJ24)</f>
        <v>60563</v>
      </c>
      <c r="CO24" s="3">
        <f t="shared" si="4"/>
        <v>0</v>
      </c>
      <c r="CP24" s="3">
        <f t="shared" si="3"/>
        <v>-60563</v>
      </c>
      <c r="CQ24" s="3">
        <f t="shared" si="5"/>
        <v>61398</v>
      </c>
      <c r="CR24" s="3">
        <f t="shared" si="6"/>
        <v>-835</v>
      </c>
      <c r="CS24" s="3">
        <f t="shared" si="7"/>
        <v>60563</v>
      </c>
      <c r="CT24" s="3">
        <f t="shared" si="8"/>
        <v>0</v>
      </c>
      <c r="CU24" s="3">
        <f t="shared" si="9"/>
        <v>0</v>
      </c>
      <c r="CV24" s="3">
        <f t="shared" si="10"/>
        <v>0</v>
      </c>
      <c r="CW24" s="3">
        <f t="shared" si="11"/>
        <v>60563</v>
      </c>
      <c r="CY24" t="str">
        <f t="shared" si="12"/>
        <v/>
      </c>
    </row>
    <row r="25" spans="1:103" ht="26.25" hidden="1" thickBot="1" x14ac:dyDescent="0.3">
      <c r="A25" s="131">
        <v>13</v>
      </c>
      <c r="B25" s="122"/>
      <c r="C25" s="122"/>
      <c r="D25" s="122"/>
      <c r="E25" s="123" t="s">
        <v>73</v>
      </c>
      <c r="F25" s="525">
        <f t="shared" ref="F25:AC26" si="23">+F26</f>
        <v>3951000</v>
      </c>
      <c r="G25" s="132">
        <f t="shared" si="23"/>
        <v>0</v>
      </c>
      <c r="H25" s="132">
        <f t="shared" si="23"/>
        <v>0</v>
      </c>
      <c r="I25" s="132">
        <f t="shared" si="23"/>
        <v>0</v>
      </c>
      <c r="J25" s="132">
        <f t="shared" si="23"/>
        <v>0</v>
      </c>
      <c r="K25" s="132">
        <f t="shared" si="23"/>
        <v>0</v>
      </c>
      <c r="L25" s="132">
        <f t="shared" si="23"/>
        <v>0</v>
      </c>
      <c r="M25" s="132">
        <f t="shared" si="23"/>
        <v>0</v>
      </c>
      <c r="N25" s="132">
        <f t="shared" si="23"/>
        <v>0</v>
      </c>
      <c r="O25" s="132">
        <f t="shared" si="23"/>
        <v>0</v>
      </c>
      <c r="P25" s="132">
        <f t="shared" si="23"/>
        <v>0</v>
      </c>
      <c r="Q25" s="132">
        <f t="shared" si="23"/>
        <v>0</v>
      </c>
      <c r="R25" s="132">
        <f t="shared" si="23"/>
        <v>0</v>
      </c>
      <c r="S25" s="132"/>
      <c r="T25" s="132"/>
      <c r="U25" s="124"/>
      <c r="V25" s="124"/>
      <c r="W25" s="124"/>
      <c r="X25" s="124"/>
      <c r="Y25" s="124"/>
      <c r="Z25" s="124"/>
      <c r="AA25" s="133">
        <f t="shared" si="23"/>
        <v>3951000</v>
      </c>
      <c r="AB25" s="133">
        <f t="shared" si="23"/>
        <v>0</v>
      </c>
      <c r="AC25" s="132">
        <f t="shared" si="23"/>
        <v>0</v>
      </c>
      <c r="AD25" s="132">
        <f t="shared" ref="AD25:AR26" si="24">+AD26</f>
        <v>0</v>
      </c>
      <c r="AE25" s="132">
        <f t="shared" si="24"/>
        <v>0</v>
      </c>
      <c r="AF25" s="132">
        <f t="shared" si="24"/>
        <v>0</v>
      </c>
      <c r="AG25" s="132">
        <f t="shared" si="24"/>
        <v>0</v>
      </c>
      <c r="AH25" s="132">
        <f t="shared" si="24"/>
        <v>0</v>
      </c>
      <c r="AI25" s="132">
        <f t="shared" si="24"/>
        <v>0</v>
      </c>
      <c r="AJ25" s="132">
        <f t="shared" si="24"/>
        <v>0</v>
      </c>
      <c r="AK25" s="132">
        <f t="shared" si="24"/>
        <v>0</v>
      </c>
      <c r="AL25" s="132">
        <f t="shared" si="24"/>
        <v>0</v>
      </c>
      <c r="AM25" s="132">
        <f t="shared" si="24"/>
        <v>0</v>
      </c>
      <c r="AN25" s="132"/>
      <c r="AO25" s="132"/>
      <c r="AP25" s="132"/>
      <c r="AQ25" s="132"/>
      <c r="AR25" s="132">
        <f t="shared" si="24"/>
        <v>0</v>
      </c>
      <c r="AS25" s="132"/>
      <c r="AT25" s="132"/>
      <c r="AU25" s="132"/>
      <c r="AV25" s="132"/>
      <c r="AW25" s="132"/>
      <c r="AX25" s="132">
        <f>3334589302-3479746000</f>
        <v>-145156698</v>
      </c>
      <c r="AY25" s="132"/>
      <c r="AZ25" s="132"/>
      <c r="BA25" s="132"/>
      <c r="BB25" s="132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21"/>
      <c r="BX25" s="21"/>
      <c r="BY25" s="134">
        <f>+BY26</f>
        <v>0</v>
      </c>
      <c r="BZ25" s="134">
        <f t="shared" ref="BZ25:CK26" si="25">+BZ26</f>
        <v>0</v>
      </c>
      <c r="CA25" s="134">
        <f t="shared" si="25"/>
        <v>3951</v>
      </c>
      <c r="CB25" s="134">
        <f t="shared" si="25"/>
        <v>0</v>
      </c>
      <c r="CC25" s="134">
        <f t="shared" si="25"/>
        <v>312261</v>
      </c>
      <c r="CD25" s="134">
        <f t="shared" si="25"/>
        <v>-312261</v>
      </c>
      <c r="CE25" s="134"/>
      <c r="CF25" s="134"/>
      <c r="CG25" s="134"/>
      <c r="CH25" s="134"/>
      <c r="CI25" s="134"/>
      <c r="CJ25" s="135"/>
      <c r="CK25" s="136">
        <f t="shared" si="25"/>
        <v>3951</v>
      </c>
      <c r="CO25" s="3">
        <f t="shared" si="4"/>
        <v>0</v>
      </c>
      <c r="CP25" s="3">
        <f t="shared" si="3"/>
        <v>-3951</v>
      </c>
      <c r="CQ25" s="3">
        <f t="shared" si="5"/>
        <v>3951</v>
      </c>
      <c r="CR25" s="3">
        <f t="shared" si="6"/>
        <v>0</v>
      </c>
      <c r="CS25" s="3">
        <f t="shared" si="7"/>
        <v>3951</v>
      </c>
      <c r="CT25" s="3">
        <f t="shared" si="8"/>
        <v>0</v>
      </c>
      <c r="CU25" s="3">
        <f t="shared" si="9"/>
        <v>0</v>
      </c>
      <c r="CV25" s="3">
        <f t="shared" si="10"/>
        <v>0</v>
      </c>
      <c r="CW25" s="3">
        <f t="shared" si="11"/>
        <v>3951</v>
      </c>
      <c r="CY25" t="str">
        <f t="shared" si="12"/>
        <v/>
      </c>
    </row>
    <row r="26" spans="1:103" hidden="1" thickBot="1" x14ac:dyDescent="0.3">
      <c r="A26" s="137"/>
      <c r="B26" s="138" t="s">
        <v>55</v>
      </c>
      <c r="C26" s="138"/>
      <c r="D26" s="138"/>
      <c r="E26" s="139" t="s">
        <v>56</v>
      </c>
      <c r="F26" s="526">
        <f>+F27</f>
        <v>3951000</v>
      </c>
      <c r="G26" s="141">
        <f t="shared" si="23"/>
        <v>0</v>
      </c>
      <c r="H26" s="141">
        <f t="shared" si="23"/>
        <v>0</v>
      </c>
      <c r="I26" s="141">
        <f t="shared" si="23"/>
        <v>0</v>
      </c>
      <c r="J26" s="141">
        <f t="shared" si="23"/>
        <v>0</v>
      </c>
      <c r="K26" s="141">
        <f t="shared" si="23"/>
        <v>0</v>
      </c>
      <c r="L26" s="141">
        <f t="shared" si="23"/>
        <v>0</v>
      </c>
      <c r="M26" s="141">
        <f t="shared" si="23"/>
        <v>0</v>
      </c>
      <c r="N26" s="141">
        <f t="shared" si="23"/>
        <v>0</v>
      </c>
      <c r="O26" s="141">
        <f t="shared" si="23"/>
        <v>0</v>
      </c>
      <c r="P26" s="141">
        <f t="shared" si="23"/>
        <v>0</v>
      </c>
      <c r="Q26" s="141">
        <f t="shared" si="23"/>
        <v>0</v>
      </c>
      <c r="R26" s="141">
        <f t="shared" si="23"/>
        <v>0</v>
      </c>
      <c r="S26" s="141"/>
      <c r="T26" s="141"/>
      <c r="U26" s="140"/>
      <c r="V26" s="140"/>
      <c r="W26" s="140"/>
      <c r="X26" s="140"/>
      <c r="Y26" s="140"/>
      <c r="Z26" s="140"/>
      <c r="AA26" s="142">
        <f t="shared" si="23"/>
        <v>3951000</v>
      </c>
      <c r="AB26" s="142">
        <f t="shared" si="23"/>
        <v>0</v>
      </c>
      <c r="AC26" s="141">
        <f t="shared" si="23"/>
        <v>0</v>
      </c>
      <c r="AD26" s="141">
        <f t="shared" si="24"/>
        <v>0</v>
      </c>
      <c r="AE26" s="141">
        <f t="shared" si="24"/>
        <v>0</v>
      </c>
      <c r="AF26" s="141">
        <f t="shared" si="24"/>
        <v>0</v>
      </c>
      <c r="AG26" s="141">
        <f t="shared" si="24"/>
        <v>0</v>
      </c>
      <c r="AH26" s="141">
        <f t="shared" si="24"/>
        <v>0</v>
      </c>
      <c r="AI26" s="141">
        <f t="shared" si="24"/>
        <v>0</v>
      </c>
      <c r="AJ26" s="141">
        <f t="shared" si="24"/>
        <v>0</v>
      </c>
      <c r="AK26" s="141">
        <f t="shared" si="24"/>
        <v>0</v>
      </c>
      <c r="AL26" s="141">
        <f t="shared" si="24"/>
        <v>0</v>
      </c>
      <c r="AM26" s="141">
        <f t="shared" si="24"/>
        <v>0</v>
      </c>
      <c r="AN26" s="141"/>
      <c r="AO26" s="141"/>
      <c r="AP26" s="141"/>
      <c r="AQ26" s="141"/>
      <c r="AR26" s="141">
        <f t="shared" si="24"/>
        <v>0</v>
      </c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31"/>
      <c r="BX26" s="31"/>
      <c r="BY26" s="140">
        <f>+BY27</f>
        <v>0</v>
      </c>
      <c r="BZ26" s="140">
        <f t="shared" si="25"/>
        <v>0</v>
      </c>
      <c r="CA26" s="140">
        <f t="shared" si="25"/>
        <v>3951</v>
      </c>
      <c r="CB26" s="140">
        <f t="shared" si="25"/>
        <v>0</v>
      </c>
      <c r="CC26" s="140">
        <f t="shared" si="25"/>
        <v>312261</v>
      </c>
      <c r="CD26" s="140">
        <f t="shared" si="25"/>
        <v>-312261</v>
      </c>
      <c r="CE26" s="140"/>
      <c r="CF26" s="140"/>
      <c r="CG26" s="140"/>
      <c r="CH26" s="140"/>
      <c r="CI26" s="140"/>
      <c r="CJ26" s="141"/>
      <c r="CK26" s="144">
        <f t="shared" si="25"/>
        <v>3951</v>
      </c>
      <c r="CO26" s="3">
        <f t="shared" si="4"/>
        <v>0</v>
      </c>
      <c r="CP26" s="3">
        <f t="shared" si="3"/>
        <v>-3951</v>
      </c>
      <c r="CQ26" s="3">
        <f t="shared" si="5"/>
        <v>3951</v>
      </c>
      <c r="CR26" s="3">
        <f t="shared" si="6"/>
        <v>0</v>
      </c>
      <c r="CS26" s="3">
        <f t="shared" si="7"/>
        <v>3951</v>
      </c>
      <c r="CT26" s="3">
        <f t="shared" si="8"/>
        <v>0</v>
      </c>
      <c r="CU26" s="3">
        <f t="shared" si="9"/>
        <v>0</v>
      </c>
      <c r="CV26" s="3">
        <f t="shared" si="10"/>
        <v>0</v>
      </c>
      <c r="CW26" s="3">
        <f t="shared" si="11"/>
        <v>3951</v>
      </c>
      <c r="CX26" s="3">
        <f>+CO26-CW26</f>
        <v>-3951</v>
      </c>
      <c r="CY26" t="str">
        <f t="shared" si="12"/>
        <v/>
      </c>
    </row>
    <row r="27" spans="1:103" ht="26.25" hidden="1" thickBot="1" x14ac:dyDescent="0.3">
      <c r="A27" s="137"/>
      <c r="B27" s="138"/>
      <c r="C27" s="138" t="s">
        <v>57</v>
      </c>
      <c r="D27" s="138"/>
      <c r="E27" s="139" t="s">
        <v>58</v>
      </c>
      <c r="F27" s="526">
        <v>3951000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6"/>
      <c r="W27" s="126"/>
      <c r="X27" s="126">
        <v>21000000</v>
      </c>
      <c r="Y27" s="126"/>
      <c r="Z27" s="126"/>
      <c r="AA27" s="127">
        <f>SUM(F27:T27)</f>
        <v>3951000</v>
      </c>
      <c r="AB27" s="127">
        <f>SUM(G27:S27)</f>
        <v>0</v>
      </c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98"/>
      <c r="BO27" s="98"/>
      <c r="BP27" s="98"/>
      <c r="BQ27" s="98"/>
      <c r="BR27" s="98"/>
      <c r="BS27" s="98"/>
      <c r="BT27" s="98"/>
      <c r="BU27" s="98"/>
      <c r="BV27" s="98"/>
      <c r="BW27" s="21"/>
      <c r="BX27" s="21"/>
      <c r="BY27" s="128">
        <f>+BY162</f>
        <v>0</v>
      </c>
      <c r="BZ27" s="145">
        <f>3951-3951</f>
        <v>0</v>
      </c>
      <c r="CA27" s="146">
        <v>3951</v>
      </c>
      <c r="CB27" s="146"/>
      <c r="CC27" s="145">
        <v>312261</v>
      </c>
      <c r="CD27" s="146">
        <v>-312261</v>
      </c>
      <c r="CE27" s="128"/>
      <c r="CF27" s="128"/>
      <c r="CG27" s="128"/>
      <c r="CH27" s="128"/>
      <c r="CI27" s="128"/>
      <c r="CJ27" s="128"/>
      <c r="CK27" s="130">
        <f>SUM(BY27:CJ27)</f>
        <v>3951</v>
      </c>
      <c r="CO27" s="3">
        <f t="shared" si="4"/>
        <v>0</v>
      </c>
      <c r="CP27" s="3">
        <f t="shared" si="3"/>
        <v>-3951</v>
      </c>
      <c r="CQ27" s="3">
        <f t="shared" si="5"/>
        <v>3951</v>
      </c>
      <c r="CR27" s="3">
        <f t="shared" si="6"/>
        <v>0</v>
      </c>
      <c r="CS27" s="3">
        <f t="shared" si="7"/>
        <v>3951</v>
      </c>
      <c r="CT27" s="3">
        <f t="shared" si="8"/>
        <v>0</v>
      </c>
      <c r="CU27" s="3">
        <f t="shared" si="9"/>
        <v>0</v>
      </c>
      <c r="CV27" s="3">
        <f t="shared" si="10"/>
        <v>0</v>
      </c>
      <c r="CW27" s="3">
        <f t="shared" si="11"/>
        <v>3951</v>
      </c>
      <c r="CX27" s="3">
        <f t="shared" ref="CX27:CX90" si="26">+CO27-CW27</f>
        <v>-3951</v>
      </c>
      <c r="CY27" t="str">
        <f t="shared" si="12"/>
        <v/>
      </c>
    </row>
    <row r="28" spans="1:103" hidden="1" thickBot="1" x14ac:dyDescent="0.3">
      <c r="A28" s="147" t="s">
        <v>74</v>
      </c>
      <c r="B28" s="148"/>
      <c r="C28" s="148"/>
      <c r="D28" s="148"/>
      <c r="E28" s="149" t="s">
        <v>75</v>
      </c>
      <c r="F28" s="527"/>
      <c r="G28" s="150"/>
      <c r="H28" s="150"/>
      <c r="I28" s="150"/>
      <c r="J28" s="151">
        <v>132043000</v>
      </c>
      <c r="K28" s="150"/>
      <c r="L28" s="150"/>
      <c r="M28" s="150"/>
      <c r="N28" s="150"/>
      <c r="O28" s="150">
        <v>687756000</v>
      </c>
      <c r="P28" s="150"/>
      <c r="Q28" s="150"/>
      <c r="R28" s="150"/>
      <c r="S28" s="150"/>
      <c r="T28" s="150"/>
      <c r="U28" s="152"/>
      <c r="V28" s="152"/>
      <c r="W28" s="152"/>
      <c r="X28" s="152"/>
      <c r="Y28" s="152"/>
      <c r="Z28" s="152"/>
      <c r="AA28" s="127">
        <f>SUM(F28:R28)</f>
        <v>819799000</v>
      </c>
      <c r="AB28" s="127">
        <f>SUM(G28:S28)</f>
        <v>819799000</v>
      </c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98"/>
      <c r="BO28" s="98"/>
      <c r="BP28" s="98"/>
      <c r="BQ28" s="98"/>
      <c r="BR28" s="98"/>
      <c r="BS28" s="98"/>
      <c r="BT28" s="98"/>
      <c r="BU28" s="98"/>
      <c r="BV28" s="98"/>
      <c r="BW28" s="153"/>
      <c r="BX28" s="153"/>
      <c r="BY28" s="154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9"/>
      <c r="CK28" s="155">
        <f>+BY28</f>
        <v>0</v>
      </c>
      <c r="CO28" s="3">
        <f t="shared" si="4"/>
        <v>0</v>
      </c>
      <c r="CP28" s="3">
        <f t="shared" si="3"/>
        <v>0</v>
      </c>
      <c r="CQ28" s="3">
        <f t="shared" si="5"/>
        <v>0</v>
      </c>
      <c r="CR28" s="3">
        <f t="shared" si="6"/>
        <v>0</v>
      </c>
      <c r="CS28" s="3">
        <f t="shared" si="7"/>
        <v>0</v>
      </c>
      <c r="CT28" s="3">
        <f t="shared" si="8"/>
        <v>0</v>
      </c>
      <c r="CU28" s="3">
        <f t="shared" si="9"/>
        <v>0</v>
      </c>
      <c r="CV28" s="3">
        <f t="shared" si="10"/>
        <v>0</v>
      </c>
      <c r="CW28" s="3">
        <f t="shared" si="11"/>
        <v>0</v>
      </c>
      <c r="CX28" s="3">
        <f t="shared" si="26"/>
        <v>0</v>
      </c>
      <c r="CY28" t="str">
        <f t="shared" si="12"/>
        <v/>
      </c>
    </row>
    <row r="29" spans="1:103" thickBot="1" x14ac:dyDescent="0.3">
      <c r="A29" s="156"/>
      <c r="B29" s="157"/>
      <c r="C29" s="157"/>
      <c r="D29" s="157"/>
      <c r="E29" s="62" t="s">
        <v>76</v>
      </c>
      <c r="F29" s="158">
        <f>+F30+F88+F143+F146+F162+F172+F160+F158</f>
        <v>4903564</v>
      </c>
      <c r="G29" s="64">
        <f t="shared" ref="G29:R29" si="27">+G30+G88+G143+G146+G162+G170+G172+G160+G158</f>
        <v>0</v>
      </c>
      <c r="H29" s="64">
        <f t="shared" si="27"/>
        <v>0</v>
      </c>
      <c r="I29" s="159">
        <f t="shared" si="27"/>
        <v>0</v>
      </c>
      <c r="J29" s="159">
        <f t="shared" si="27"/>
        <v>0</v>
      </c>
      <c r="K29" s="159">
        <f t="shared" si="27"/>
        <v>0</v>
      </c>
      <c r="L29" s="159">
        <f t="shared" si="27"/>
        <v>0</v>
      </c>
      <c r="M29" s="64">
        <f t="shared" si="27"/>
        <v>0</v>
      </c>
      <c r="N29" s="64">
        <f t="shared" si="27"/>
        <v>0</v>
      </c>
      <c r="O29" s="64">
        <f t="shared" si="27"/>
        <v>0</v>
      </c>
      <c r="P29" s="64">
        <f t="shared" si="27"/>
        <v>0</v>
      </c>
      <c r="Q29" s="64">
        <f t="shared" si="27"/>
        <v>0</v>
      </c>
      <c r="R29" s="64">
        <f t="shared" si="27"/>
        <v>0</v>
      </c>
      <c r="S29" s="64">
        <f>+S30+S88+S143+S146+S162+S170+S172+S160+S158</f>
        <v>0</v>
      </c>
      <c r="T29" s="64">
        <f>+T30+T88+T143+T146+T162+T170+T172+T160+T158</f>
        <v>0</v>
      </c>
      <c r="U29" s="63"/>
      <c r="V29" s="63"/>
      <c r="W29" s="63"/>
      <c r="X29" s="63"/>
      <c r="Y29" s="63"/>
      <c r="Z29" s="63"/>
      <c r="AA29" s="160">
        <f>+AA30+AA88+AA143+AA146+AA162+AA172+AA160+AA158</f>
        <v>4903564</v>
      </c>
      <c r="AB29" s="15">
        <f>+AB30+AB88+AB143+AB146+AB162+AB172+AB160+AB158+AB170</f>
        <v>215757564</v>
      </c>
      <c r="AC29" s="64">
        <f t="shared" ref="AC29:AM29" si="28">+AC30+AC88+AC143+AC146+AC162+AC170+AC172+AC160+AC158</f>
        <v>0</v>
      </c>
      <c r="AD29" s="64">
        <f t="shared" si="28"/>
        <v>0</v>
      </c>
      <c r="AE29" s="64">
        <f t="shared" si="28"/>
        <v>0</v>
      </c>
      <c r="AF29" s="64">
        <v>0</v>
      </c>
      <c r="AG29" s="64">
        <f t="shared" si="28"/>
        <v>0</v>
      </c>
      <c r="AH29" s="64">
        <f t="shared" si="28"/>
        <v>0</v>
      </c>
      <c r="AI29" s="64">
        <f t="shared" si="28"/>
        <v>0</v>
      </c>
      <c r="AJ29" s="64">
        <f t="shared" si="28"/>
        <v>0</v>
      </c>
      <c r="AK29" s="64">
        <f t="shared" si="28"/>
        <v>0</v>
      </c>
      <c r="AL29" s="64">
        <f t="shared" si="28"/>
        <v>0</v>
      </c>
      <c r="AM29" s="64">
        <f t="shared" si="28"/>
        <v>0</v>
      </c>
      <c r="AN29" s="64"/>
      <c r="AO29" s="64"/>
      <c r="AP29" s="64"/>
      <c r="AQ29" s="64"/>
      <c r="AR29" s="64">
        <f>+AR30+AR88+AR143+AR146+AR162+AR170+AR172+AR160+AR158</f>
        <v>0</v>
      </c>
      <c r="AS29" s="64"/>
      <c r="AT29" s="64"/>
      <c r="AU29" s="64"/>
      <c r="AV29" s="64"/>
      <c r="AW29" s="64"/>
      <c r="AX29" s="64"/>
      <c r="AY29" s="64"/>
      <c r="AZ29" s="64"/>
      <c r="BA29" s="158">
        <f>+BA30+BA88+BA143+BA146+BA162+BA172+BA160+BA158</f>
        <v>4903564</v>
      </c>
      <c r="BB29" s="161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3"/>
      <c r="BX29" s="3"/>
      <c r="BY29" s="162">
        <f>+BY30+BY88+BY143+BY146+BY162+BY172+BY160+BY158</f>
        <v>0</v>
      </c>
      <c r="BZ29" s="162">
        <f>+BZ30+BZ88+BZ143+BZ146+BZ162+BZ172+BZ160+BZ158+BZ170</f>
        <v>650770224</v>
      </c>
      <c r="CA29" s="162">
        <f>+CA30+CA88+CA143+CA146+CA162+CA172+CA160+CA158+CA170</f>
        <v>543935212</v>
      </c>
      <c r="CB29" s="162">
        <f t="shared" ref="CB29:CJ29" si="29">+CB30+CB88+CB143+CB146+CB162+CB172+CB160+CB158</f>
        <v>0</v>
      </c>
      <c r="CC29" s="162">
        <f t="shared" si="29"/>
        <v>0</v>
      </c>
      <c r="CD29" s="162">
        <f t="shared" si="29"/>
        <v>0</v>
      </c>
      <c r="CE29" s="162">
        <f t="shared" si="29"/>
        <v>0</v>
      </c>
      <c r="CF29" s="162">
        <f t="shared" si="29"/>
        <v>0</v>
      </c>
      <c r="CG29" s="162">
        <f t="shared" si="29"/>
        <v>0</v>
      </c>
      <c r="CH29" s="162">
        <f t="shared" si="29"/>
        <v>0</v>
      </c>
      <c r="CI29" s="162">
        <f t="shared" si="29"/>
        <v>0</v>
      </c>
      <c r="CJ29" s="162">
        <f t="shared" si="29"/>
        <v>0</v>
      </c>
      <c r="CK29" s="162">
        <f>+CK30+CK88+CK143+CK146+CK162+CK172+CK160+CK158+CK170</f>
        <v>1194705436</v>
      </c>
      <c r="CL29" s="9">
        <v>3640243048</v>
      </c>
      <c r="CN29" s="12">
        <f>+CK29-CL29</f>
        <v>-2445537612</v>
      </c>
      <c r="CO29" s="3">
        <f>+BA29*1000</f>
        <v>4903564000</v>
      </c>
      <c r="CP29" s="3">
        <f>+CO29-CK29</f>
        <v>3708858564</v>
      </c>
      <c r="CQ29" s="3">
        <f>SUM(BY29:CA29)</f>
        <v>1194705436</v>
      </c>
      <c r="CR29" s="3">
        <f>SUM(CB29:CD29)</f>
        <v>0</v>
      </c>
      <c r="CS29" s="3">
        <f t="shared" si="7"/>
        <v>1194705436</v>
      </c>
      <c r="CT29" s="3">
        <f t="shared" si="8"/>
        <v>0</v>
      </c>
      <c r="CU29" s="3">
        <f t="shared" si="9"/>
        <v>0</v>
      </c>
      <c r="CV29" s="3">
        <f>+CT29+CU29</f>
        <v>0</v>
      </c>
      <c r="CW29" s="3">
        <f t="shared" si="11"/>
        <v>1194705436</v>
      </c>
      <c r="CX29" s="3">
        <f t="shared" si="26"/>
        <v>3708858564</v>
      </c>
      <c r="CY29" t="str">
        <f t="shared" si="12"/>
        <v/>
      </c>
    </row>
    <row r="30" spans="1:103" ht="15" customHeight="1" x14ac:dyDescent="0.25">
      <c r="A30" s="163" t="s">
        <v>77</v>
      </c>
      <c r="B30" s="164"/>
      <c r="C30" s="164"/>
      <c r="D30" s="164"/>
      <c r="E30" s="165" t="s">
        <v>78</v>
      </c>
      <c r="F30" s="528">
        <f>+F31+F59+F82</f>
        <v>3612876</v>
      </c>
      <c r="G30" s="166"/>
      <c r="H30" s="166">
        <f t="shared" ref="H30:P30" si="30">+H31+H59+H82</f>
        <v>0</v>
      </c>
      <c r="I30" s="166">
        <f t="shared" si="30"/>
        <v>0</v>
      </c>
      <c r="J30" s="166">
        <f t="shared" si="30"/>
        <v>0</v>
      </c>
      <c r="K30" s="166">
        <f t="shared" si="30"/>
        <v>0</v>
      </c>
      <c r="L30" s="166">
        <f t="shared" si="30"/>
        <v>0</v>
      </c>
      <c r="M30" s="167"/>
      <c r="N30" s="166">
        <f t="shared" si="30"/>
        <v>0</v>
      </c>
      <c r="O30" s="166">
        <f t="shared" si="30"/>
        <v>0</v>
      </c>
      <c r="P30" s="166">
        <f t="shared" si="30"/>
        <v>0</v>
      </c>
      <c r="Q30" s="167"/>
      <c r="R30" s="167"/>
      <c r="S30" s="167"/>
      <c r="T30" s="168"/>
      <c r="U30" s="166"/>
      <c r="V30" s="167"/>
      <c r="W30" s="166"/>
      <c r="X30" s="166"/>
      <c r="Y30" s="166"/>
      <c r="Z30" s="166"/>
      <c r="AA30" s="169">
        <f>SUM(F30:Z30)</f>
        <v>3612876</v>
      </c>
      <c r="AB30" s="170">
        <f>SUM(F30:Z30)</f>
        <v>3612876</v>
      </c>
      <c r="AC30" s="166">
        <f>+AC31+AC59+AC82</f>
        <v>0</v>
      </c>
      <c r="AD30" s="166">
        <f t="shared" ref="AD30:AZ30" si="31">+AD31+AD59+AD82</f>
        <v>0</v>
      </c>
      <c r="AE30" s="166">
        <f t="shared" si="31"/>
        <v>0</v>
      </c>
      <c r="AF30" s="166">
        <f>+AF31+AF59+AF82</f>
        <v>0</v>
      </c>
      <c r="AG30" s="166">
        <f t="shared" si="31"/>
        <v>0</v>
      </c>
      <c r="AH30" s="166">
        <f t="shared" si="31"/>
        <v>0</v>
      </c>
      <c r="AI30" s="166">
        <f t="shared" si="31"/>
        <v>0</v>
      </c>
      <c r="AJ30" s="166">
        <f t="shared" si="31"/>
        <v>0</v>
      </c>
      <c r="AK30" s="166">
        <f t="shared" si="31"/>
        <v>0</v>
      </c>
      <c r="AL30" s="166">
        <f t="shared" si="31"/>
        <v>0</v>
      </c>
      <c r="AM30" s="166">
        <f t="shared" si="31"/>
        <v>0</v>
      </c>
      <c r="AN30" s="166">
        <f t="shared" si="31"/>
        <v>0</v>
      </c>
      <c r="AO30" s="166">
        <v>0</v>
      </c>
      <c r="AP30" s="166">
        <f t="shared" si="31"/>
        <v>0</v>
      </c>
      <c r="AQ30" s="166">
        <f t="shared" si="31"/>
        <v>0</v>
      </c>
      <c r="AR30" s="166">
        <f t="shared" si="31"/>
        <v>0</v>
      </c>
      <c r="AS30" s="166">
        <f t="shared" si="31"/>
        <v>0</v>
      </c>
      <c r="AT30" s="166">
        <f t="shared" si="31"/>
        <v>0</v>
      </c>
      <c r="AU30" s="166">
        <f t="shared" si="31"/>
        <v>0</v>
      </c>
      <c r="AV30" s="166">
        <f t="shared" si="31"/>
        <v>0</v>
      </c>
      <c r="AW30" s="166">
        <f t="shared" si="31"/>
        <v>0</v>
      </c>
      <c r="AX30" s="166">
        <f t="shared" si="31"/>
        <v>0</v>
      </c>
      <c r="AY30" s="166">
        <f t="shared" si="31"/>
        <v>0</v>
      </c>
      <c r="AZ30" s="166">
        <f t="shared" si="31"/>
        <v>0</v>
      </c>
      <c r="BA30" s="171">
        <f>SUM(AC30:AZ30)+AA30</f>
        <v>3612876</v>
      </c>
      <c r="BB30" s="172">
        <f>+BB31+BB59+BB82</f>
        <v>0</v>
      </c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4">
        <f>+BA30-BB30</f>
        <v>3612876</v>
      </c>
      <c r="BN30" s="175"/>
      <c r="BO30" s="175"/>
      <c r="BP30" s="175"/>
      <c r="BQ30" s="175"/>
      <c r="BR30" s="175"/>
      <c r="BS30" s="175"/>
      <c r="BT30" s="175"/>
      <c r="BU30" s="175"/>
      <c r="BV30" s="175"/>
      <c r="BW30" s="176"/>
      <c r="BX30" s="176"/>
      <c r="BY30" s="177">
        <f>+BY31+BY59+BY82</f>
        <v>0</v>
      </c>
      <c r="BZ30" s="177">
        <f t="shared" ref="BZ30:CF30" si="32">+BZ31+BZ59+BZ82</f>
        <v>514077686</v>
      </c>
      <c r="CA30" s="177">
        <f t="shared" si="32"/>
        <v>447872949</v>
      </c>
      <c r="CB30" s="177">
        <f t="shared" si="32"/>
        <v>0</v>
      </c>
      <c r="CC30" s="177">
        <f t="shared" si="32"/>
        <v>0</v>
      </c>
      <c r="CD30" s="177">
        <f t="shared" si="32"/>
        <v>0</v>
      </c>
      <c r="CE30" s="177">
        <f t="shared" si="32"/>
        <v>0</v>
      </c>
      <c r="CF30" s="177">
        <f t="shared" si="32"/>
        <v>0</v>
      </c>
      <c r="CG30" s="177">
        <f>+CG31+CG59+CG82</f>
        <v>0</v>
      </c>
      <c r="CH30" s="177">
        <f>+CH31+CH59+CH82</f>
        <v>0</v>
      </c>
      <c r="CI30" s="177">
        <f>+CI31+CI59+CI82</f>
        <v>0</v>
      </c>
      <c r="CJ30" s="177">
        <f>+CJ31+CJ59+CJ82</f>
        <v>0</v>
      </c>
      <c r="CK30" s="178">
        <f>SUM(BY30:CJ30)</f>
        <v>961950635</v>
      </c>
      <c r="CL30" s="736">
        <f>+CK30/BA30</f>
        <v>266.2562000467218</v>
      </c>
      <c r="CM30" s="737"/>
      <c r="CN30" s="737"/>
      <c r="CO30" s="179">
        <f t="shared" ref="CO30:CO93" si="33">+BA30*1000</f>
        <v>3612876000</v>
      </c>
      <c r="CP30" s="179">
        <f t="shared" ref="CP30:CP93" si="34">+CO30-CK30</f>
        <v>2650925365</v>
      </c>
      <c r="CQ30" s="179">
        <f t="shared" si="5"/>
        <v>961950635</v>
      </c>
      <c r="CR30" s="179">
        <f t="shared" si="6"/>
        <v>0</v>
      </c>
      <c r="CS30" s="179">
        <f t="shared" si="7"/>
        <v>961950635</v>
      </c>
      <c r="CT30" s="179">
        <f t="shared" si="8"/>
        <v>0</v>
      </c>
      <c r="CU30" s="179">
        <f t="shared" si="9"/>
        <v>0</v>
      </c>
      <c r="CV30" s="179">
        <f t="shared" si="10"/>
        <v>0</v>
      </c>
      <c r="CW30" s="179">
        <f t="shared" si="11"/>
        <v>961950635</v>
      </c>
      <c r="CX30" s="179">
        <f t="shared" si="26"/>
        <v>2650925365</v>
      </c>
      <c r="CY30" t="str">
        <f>+IF(CS30=(CQ30+CR30),IF((CS30+CT30)=CK30,"","revisar"),"revisar")</f>
        <v/>
      </c>
    </row>
    <row r="31" spans="1:103" ht="15.75" customHeight="1" x14ac:dyDescent="0.25">
      <c r="A31" s="180">
        <v>21</v>
      </c>
      <c r="B31" s="181" t="s">
        <v>65</v>
      </c>
      <c r="C31" s="181"/>
      <c r="D31" s="181"/>
      <c r="E31" s="182" t="s">
        <v>79</v>
      </c>
      <c r="F31" s="529">
        <f t="shared" ref="F31:Z31" si="35">+F32+F43+F46+F49+F54</f>
        <v>1333606</v>
      </c>
      <c r="G31" s="183">
        <f t="shared" si="35"/>
        <v>0</v>
      </c>
      <c r="H31" s="183">
        <f t="shared" si="35"/>
        <v>0</v>
      </c>
      <c r="I31" s="183">
        <f t="shared" si="35"/>
        <v>0</v>
      </c>
      <c r="J31" s="183">
        <f t="shared" si="35"/>
        <v>0</v>
      </c>
      <c r="K31" s="183">
        <f t="shared" si="35"/>
        <v>0</v>
      </c>
      <c r="L31" s="183">
        <f t="shared" si="35"/>
        <v>0</v>
      </c>
      <c r="M31" s="183">
        <f t="shared" si="35"/>
        <v>0</v>
      </c>
      <c r="N31" s="183">
        <f t="shared" si="35"/>
        <v>0</v>
      </c>
      <c r="O31" s="183">
        <f t="shared" si="35"/>
        <v>0</v>
      </c>
      <c r="P31" s="183">
        <f t="shared" si="35"/>
        <v>0</v>
      </c>
      <c r="Q31" s="183">
        <f t="shared" si="35"/>
        <v>0</v>
      </c>
      <c r="R31" s="183">
        <f t="shared" si="35"/>
        <v>0</v>
      </c>
      <c r="S31" s="183">
        <f t="shared" si="35"/>
        <v>0</v>
      </c>
      <c r="T31" s="183">
        <f t="shared" si="35"/>
        <v>0</v>
      </c>
      <c r="U31" s="183">
        <f t="shared" si="35"/>
        <v>0</v>
      </c>
      <c r="V31" s="183">
        <f t="shared" si="35"/>
        <v>0</v>
      </c>
      <c r="W31" s="183">
        <f t="shared" si="35"/>
        <v>0</v>
      </c>
      <c r="X31" s="183">
        <f t="shared" si="35"/>
        <v>0</v>
      </c>
      <c r="Y31" s="183">
        <f t="shared" si="35"/>
        <v>0</v>
      </c>
      <c r="Z31" s="183">
        <f t="shared" si="35"/>
        <v>0</v>
      </c>
      <c r="AA31" s="184">
        <f t="shared" ref="AA31:AA42" si="36">SUM(F31:Z31)</f>
        <v>1333606</v>
      </c>
      <c r="AB31" s="170">
        <v>1095949000</v>
      </c>
      <c r="AC31" s="185">
        <f>SUM(AC32+AC43+AC46+AC49+AC54)</f>
        <v>0</v>
      </c>
      <c r="AD31" s="185">
        <f>SUM(AD32+AD43+AD46+AD49+AD54)</f>
        <v>0</v>
      </c>
      <c r="AE31" s="185">
        <f>SUM(AE32+AE43+AE46+AE49+AE54)</f>
        <v>0</v>
      </c>
      <c r="AF31" s="185">
        <f>+AF32+AF43+AF46+AF49+AF54</f>
        <v>0</v>
      </c>
      <c r="AG31" s="185">
        <f t="shared" ref="AG31:AN31" si="37">SUM(AG32+AG43+AG46+AG49+AG54)</f>
        <v>0</v>
      </c>
      <c r="AH31" s="185">
        <f t="shared" si="37"/>
        <v>0</v>
      </c>
      <c r="AI31" s="185">
        <f t="shared" si="37"/>
        <v>0</v>
      </c>
      <c r="AJ31" s="185">
        <f t="shared" si="37"/>
        <v>0</v>
      </c>
      <c r="AK31" s="185">
        <f t="shared" si="37"/>
        <v>0</v>
      </c>
      <c r="AL31" s="185">
        <f t="shared" si="37"/>
        <v>0</v>
      </c>
      <c r="AM31" s="185">
        <f t="shared" si="37"/>
        <v>0</v>
      </c>
      <c r="AN31" s="185">
        <f t="shared" si="37"/>
        <v>0</v>
      </c>
      <c r="AO31" s="185"/>
      <c r="AP31" s="185">
        <f>SUM(AP32+AP43+AP46)</f>
        <v>0</v>
      </c>
      <c r="AQ31" s="185">
        <f>SUM(AQ32+AQ43+AQ46)</f>
        <v>0</v>
      </c>
      <c r="AR31" s="185">
        <f>SUM(AR32+AR43+AR46)</f>
        <v>0</v>
      </c>
      <c r="AS31" s="185">
        <f>SUM(AS32+AS43+AS46)</f>
        <v>0</v>
      </c>
      <c r="AT31" s="185">
        <f>SUM(AT32+AT43+AT46+AT49+AT54)</f>
        <v>0</v>
      </c>
      <c r="AU31" s="185">
        <f t="shared" ref="AU31:AZ31" si="38">SUM(AU32+AU43+AU46+AU49+AU54)</f>
        <v>0</v>
      </c>
      <c r="AV31" s="185">
        <f t="shared" si="38"/>
        <v>0</v>
      </c>
      <c r="AW31" s="185">
        <f t="shared" si="38"/>
        <v>0</v>
      </c>
      <c r="AX31" s="185">
        <f t="shared" si="38"/>
        <v>0</v>
      </c>
      <c r="AY31" s="185">
        <f t="shared" si="38"/>
        <v>0</v>
      </c>
      <c r="AZ31" s="185">
        <f t="shared" si="38"/>
        <v>0</v>
      </c>
      <c r="BA31" s="186">
        <f>SUM(AC31:AZ31)+AA31</f>
        <v>1333606</v>
      </c>
      <c r="BB31" s="187">
        <f>+BB32+BB43+BB46+BB49+BB54</f>
        <v>0</v>
      </c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88">
        <f>+BB31-BA31</f>
        <v>-1333606</v>
      </c>
      <c r="BN31" s="72"/>
      <c r="BO31" s="72"/>
      <c r="BP31" s="72"/>
      <c r="BQ31" s="72"/>
      <c r="BR31" s="72"/>
      <c r="BS31" s="72"/>
      <c r="BT31" s="72"/>
      <c r="BU31" s="72"/>
      <c r="BV31" s="72"/>
      <c r="BW31" s="21"/>
      <c r="BX31" s="21"/>
      <c r="BY31" s="189">
        <f t="shared" ref="BY31:CK31" si="39">+BY32+BY43+BY46+BY49+BY54</f>
        <v>0</v>
      </c>
      <c r="BZ31" s="189">
        <f t="shared" si="39"/>
        <v>190990572</v>
      </c>
      <c r="CA31" s="189">
        <f t="shared" si="39"/>
        <v>156539780</v>
      </c>
      <c r="CB31" s="189">
        <f t="shared" si="39"/>
        <v>0</v>
      </c>
      <c r="CC31" s="189">
        <f t="shared" si="39"/>
        <v>0</v>
      </c>
      <c r="CD31" s="189">
        <f t="shared" si="39"/>
        <v>0</v>
      </c>
      <c r="CE31" s="189">
        <f t="shared" si="39"/>
        <v>0</v>
      </c>
      <c r="CF31" s="189">
        <f t="shared" si="39"/>
        <v>0</v>
      </c>
      <c r="CG31" s="189">
        <f t="shared" si="39"/>
        <v>0</v>
      </c>
      <c r="CH31" s="189">
        <f t="shared" si="39"/>
        <v>0</v>
      </c>
      <c r="CI31" s="189">
        <f t="shared" si="39"/>
        <v>0</v>
      </c>
      <c r="CJ31" s="189">
        <f t="shared" si="39"/>
        <v>0</v>
      </c>
      <c r="CK31" s="189">
        <f t="shared" si="39"/>
        <v>347530352</v>
      </c>
      <c r="CL31" s="738" t="e">
        <f>+CK31/BB31</f>
        <v>#DIV/0!</v>
      </c>
      <c r="CM31" s="739"/>
      <c r="CN31" s="190"/>
      <c r="CO31" s="191">
        <f t="shared" si="33"/>
        <v>1333606000</v>
      </c>
      <c r="CP31" s="191">
        <f t="shared" si="34"/>
        <v>986075648</v>
      </c>
      <c r="CQ31" s="191">
        <f t="shared" si="5"/>
        <v>347530352</v>
      </c>
      <c r="CR31" s="191">
        <f t="shared" si="6"/>
        <v>0</v>
      </c>
      <c r="CS31" s="191">
        <f t="shared" si="7"/>
        <v>347530352</v>
      </c>
      <c r="CT31" s="191">
        <f t="shared" si="8"/>
        <v>0</v>
      </c>
      <c r="CU31" s="191">
        <f t="shared" si="9"/>
        <v>0</v>
      </c>
      <c r="CV31" s="191">
        <f t="shared" si="10"/>
        <v>0</v>
      </c>
      <c r="CW31" s="191">
        <f t="shared" si="11"/>
        <v>347530352</v>
      </c>
      <c r="CX31" s="191">
        <f t="shared" si="26"/>
        <v>986075648</v>
      </c>
      <c r="CY31" t="str">
        <f t="shared" si="12"/>
        <v/>
      </c>
    </row>
    <row r="32" spans="1:103" ht="15" customHeight="1" x14ac:dyDescent="0.25">
      <c r="A32" s="192">
        <v>21</v>
      </c>
      <c r="B32" s="193" t="s">
        <v>65</v>
      </c>
      <c r="C32" s="193" t="s">
        <v>57</v>
      </c>
      <c r="D32" s="193"/>
      <c r="E32" s="194" t="s">
        <v>80</v>
      </c>
      <c r="F32" s="530">
        <f t="shared" ref="F32:V32" si="40">SUM(F33:F42)</f>
        <v>1098845</v>
      </c>
      <c r="G32" s="195">
        <f t="shared" si="40"/>
        <v>0</v>
      </c>
      <c r="H32" s="195">
        <f t="shared" si="40"/>
        <v>0</v>
      </c>
      <c r="I32" s="195">
        <f t="shared" si="40"/>
        <v>0</v>
      </c>
      <c r="J32" s="195">
        <f t="shared" si="40"/>
        <v>0</v>
      </c>
      <c r="K32" s="195">
        <f t="shared" si="40"/>
        <v>0</v>
      </c>
      <c r="L32" s="195">
        <f t="shared" si="40"/>
        <v>0</v>
      </c>
      <c r="M32" s="195">
        <f t="shared" si="40"/>
        <v>0</v>
      </c>
      <c r="N32" s="195">
        <f t="shared" si="40"/>
        <v>0</v>
      </c>
      <c r="O32" s="195">
        <f t="shared" si="40"/>
        <v>0</v>
      </c>
      <c r="P32" s="195">
        <f t="shared" si="40"/>
        <v>0</v>
      </c>
      <c r="Q32" s="195">
        <f t="shared" si="40"/>
        <v>0</v>
      </c>
      <c r="R32" s="195">
        <f t="shared" si="40"/>
        <v>0</v>
      </c>
      <c r="S32" s="195">
        <f t="shared" si="40"/>
        <v>0</v>
      </c>
      <c r="T32" s="195">
        <f t="shared" si="40"/>
        <v>0</v>
      </c>
      <c r="U32" s="195">
        <f t="shared" si="40"/>
        <v>0</v>
      </c>
      <c r="V32" s="195">
        <f t="shared" si="40"/>
        <v>0</v>
      </c>
      <c r="W32" s="195"/>
      <c r="X32" s="195"/>
      <c r="Y32" s="195"/>
      <c r="Z32" s="195"/>
      <c r="AA32" s="196">
        <f t="shared" si="36"/>
        <v>1098845</v>
      </c>
      <c r="AB32" s="170">
        <v>990102000</v>
      </c>
      <c r="AC32" s="197">
        <f>+SUM(AC33:AC42)</f>
        <v>0</v>
      </c>
      <c r="AD32" s="197">
        <f>+SUM(AD33:AD42)</f>
        <v>0</v>
      </c>
      <c r="AE32" s="197">
        <f>+SUM(AE33:AE42)</f>
        <v>0</v>
      </c>
      <c r="AF32" s="197">
        <f>+SUM(AF33:AF42)</f>
        <v>0</v>
      </c>
      <c r="AG32" s="198">
        <f t="shared" ref="AG32:AZ32" si="41">+SUM(AG33:AG42)</f>
        <v>0</v>
      </c>
      <c r="AH32" s="198">
        <f t="shared" si="41"/>
        <v>0</v>
      </c>
      <c r="AI32" s="198">
        <f t="shared" si="41"/>
        <v>0</v>
      </c>
      <c r="AJ32" s="198">
        <f t="shared" si="41"/>
        <v>0</v>
      </c>
      <c r="AK32" s="198">
        <f t="shared" si="41"/>
        <v>0</v>
      </c>
      <c r="AL32" s="198">
        <f t="shared" si="41"/>
        <v>0</v>
      </c>
      <c r="AM32" s="198">
        <f t="shared" si="41"/>
        <v>0</v>
      </c>
      <c r="AN32" s="198">
        <f t="shared" si="41"/>
        <v>0</v>
      </c>
      <c r="AO32" s="198">
        <f t="shared" si="41"/>
        <v>0</v>
      </c>
      <c r="AP32" s="198">
        <f t="shared" si="41"/>
        <v>0</v>
      </c>
      <c r="AQ32" s="198">
        <f t="shared" si="41"/>
        <v>0</v>
      </c>
      <c r="AR32" s="198">
        <f t="shared" si="41"/>
        <v>0</v>
      </c>
      <c r="AS32" s="197">
        <f t="shared" si="41"/>
        <v>0</v>
      </c>
      <c r="AT32" s="198">
        <f t="shared" si="41"/>
        <v>0</v>
      </c>
      <c r="AU32" s="198">
        <f t="shared" si="41"/>
        <v>0</v>
      </c>
      <c r="AV32" s="197">
        <f>+SUM(AV33:AV42)</f>
        <v>0</v>
      </c>
      <c r="AW32" s="198">
        <f t="shared" si="41"/>
        <v>0</v>
      </c>
      <c r="AX32" s="198">
        <f t="shared" si="41"/>
        <v>0</v>
      </c>
      <c r="AY32" s="198">
        <f t="shared" si="41"/>
        <v>0</v>
      </c>
      <c r="AZ32" s="198">
        <f t="shared" si="41"/>
        <v>0</v>
      </c>
      <c r="BA32" s="199">
        <f t="shared" ref="BA32:BA95" si="42">SUM(AC32:AZ32)+AA32</f>
        <v>1098845</v>
      </c>
      <c r="BB32" s="199">
        <f>+SUM(BB33:BB42)</f>
        <v>0</v>
      </c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200">
        <f>+BB32-BA32</f>
        <v>-1098845</v>
      </c>
      <c r="BN32" s="72"/>
      <c r="BO32" s="72"/>
      <c r="BP32" s="72"/>
      <c r="BQ32" s="72"/>
      <c r="BR32" s="72"/>
      <c r="BS32" s="72"/>
      <c r="BT32" s="72"/>
      <c r="BU32" s="72"/>
      <c r="BV32" s="72"/>
      <c r="BW32" s="21"/>
      <c r="BX32" s="21"/>
      <c r="BY32" s="201">
        <f t="shared" ref="BY32:CK32" si="43">SUM(BY33:BY42)</f>
        <v>0</v>
      </c>
      <c r="BZ32" s="201">
        <f t="shared" si="43"/>
        <v>169760587</v>
      </c>
      <c r="CA32" s="201">
        <f t="shared" si="43"/>
        <v>119100928</v>
      </c>
      <c r="CB32" s="201">
        <f t="shared" si="43"/>
        <v>0</v>
      </c>
      <c r="CC32" s="201">
        <f t="shared" si="43"/>
        <v>0</v>
      </c>
      <c r="CD32" s="201">
        <f t="shared" si="43"/>
        <v>0</v>
      </c>
      <c r="CE32" s="201">
        <f t="shared" si="43"/>
        <v>0</v>
      </c>
      <c r="CF32" s="201">
        <f t="shared" si="43"/>
        <v>0</v>
      </c>
      <c r="CG32" s="201">
        <f t="shared" si="43"/>
        <v>0</v>
      </c>
      <c r="CH32" s="201">
        <f t="shared" si="43"/>
        <v>0</v>
      </c>
      <c r="CI32" s="201">
        <f t="shared" si="43"/>
        <v>0</v>
      </c>
      <c r="CJ32" s="201">
        <f t="shared" si="43"/>
        <v>0</v>
      </c>
      <c r="CK32" s="201">
        <f t="shared" si="43"/>
        <v>288861515</v>
      </c>
      <c r="CL32" s="202"/>
      <c r="CM32" s="202"/>
      <c r="CN32" s="202"/>
      <c r="CO32" s="203">
        <f t="shared" si="33"/>
        <v>1098845000</v>
      </c>
      <c r="CP32" s="203">
        <f t="shared" si="34"/>
        <v>809983485</v>
      </c>
      <c r="CQ32" s="203">
        <f t="shared" si="5"/>
        <v>288861515</v>
      </c>
      <c r="CR32" s="203">
        <f t="shared" si="6"/>
        <v>0</v>
      </c>
      <c r="CS32" s="203">
        <f t="shared" si="7"/>
        <v>288861515</v>
      </c>
      <c r="CT32" s="203">
        <f t="shared" si="8"/>
        <v>0</v>
      </c>
      <c r="CU32" s="203">
        <f t="shared" si="9"/>
        <v>0</v>
      </c>
      <c r="CV32" s="203">
        <f t="shared" si="10"/>
        <v>0</v>
      </c>
      <c r="CW32" s="203">
        <f t="shared" si="11"/>
        <v>288861515</v>
      </c>
      <c r="CX32" s="203">
        <f t="shared" si="26"/>
        <v>809983485</v>
      </c>
      <c r="CY32" t="str">
        <f t="shared" si="12"/>
        <v/>
      </c>
    </row>
    <row r="33" spans="1:103" ht="15" customHeight="1" x14ac:dyDescent="0.25">
      <c r="A33" s="544">
        <v>21</v>
      </c>
      <c r="B33" s="545" t="s">
        <v>65</v>
      </c>
      <c r="C33" s="545" t="s">
        <v>57</v>
      </c>
      <c r="D33" s="545" t="s">
        <v>57</v>
      </c>
      <c r="E33" s="204" t="s">
        <v>81</v>
      </c>
      <c r="F33" s="526">
        <v>228645</v>
      </c>
      <c r="G33" s="205"/>
      <c r="H33" s="205"/>
      <c r="I33" s="205"/>
      <c r="J33" s="205"/>
      <c r="K33" s="205"/>
      <c r="L33" s="205"/>
      <c r="M33" s="206"/>
      <c r="N33" s="205"/>
      <c r="O33" s="205"/>
      <c r="P33" s="205"/>
      <c r="Q33" s="207"/>
      <c r="R33" s="207"/>
      <c r="S33" s="207"/>
      <c r="T33" s="207"/>
      <c r="U33" s="208"/>
      <c r="V33" s="209"/>
      <c r="W33" s="208"/>
      <c r="X33" s="208"/>
      <c r="Y33" s="208"/>
      <c r="Z33" s="208"/>
      <c r="AA33" s="210">
        <f t="shared" si="36"/>
        <v>228645</v>
      </c>
      <c r="AB33" s="210">
        <v>207068000</v>
      </c>
      <c r="AC33" s="211"/>
      <c r="AD33" s="205"/>
      <c r="AE33" s="205"/>
      <c r="AF33" s="211"/>
      <c r="AG33" s="205"/>
      <c r="AH33" s="205"/>
      <c r="AI33" s="206"/>
      <c r="AJ33" s="205"/>
      <c r="AK33" s="205"/>
      <c r="AL33" s="205"/>
      <c r="AM33" s="206"/>
      <c r="AN33" s="206"/>
      <c r="AO33" s="206"/>
      <c r="AP33" s="206"/>
      <c r="AQ33" s="206"/>
      <c r="AR33" s="206"/>
      <c r="AS33" s="207"/>
      <c r="AT33" s="206"/>
      <c r="AU33" s="206"/>
      <c r="AV33" s="207"/>
      <c r="AW33" s="206"/>
      <c r="AX33" s="206"/>
      <c r="AY33" s="206"/>
      <c r="AZ33" s="206"/>
      <c r="BA33" s="212">
        <f t="shared" si="42"/>
        <v>228645</v>
      </c>
      <c r="BB33" s="213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173">
        <f t="shared" ref="BM33:BM96" si="44">+BB33-BA33</f>
        <v>-228645</v>
      </c>
      <c r="BN33" s="72"/>
      <c r="BO33" s="72"/>
      <c r="BP33" s="72"/>
      <c r="BQ33" s="72"/>
      <c r="BR33" s="72"/>
      <c r="BS33" s="72"/>
      <c r="BT33" s="72"/>
      <c r="BU33" s="72"/>
      <c r="BV33" s="72"/>
      <c r="BW33" s="21"/>
      <c r="BX33" s="21"/>
      <c r="BY33" s="569"/>
      <c r="BZ33" s="569">
        <v>36603169</v>
      </c>
      <c r="CA33" s="569">
        <v>18322543</v>
      </c>
      <c r="CB33" s="215"/>
      <c r="CC33" s="215"/>
      <c r="CD33" s="215"/>
      <c r="CE33" s="215"/>
      <c r="CF33" s="215"/>
      <c r="CG33" s="215"/>
      <c r="CH33" s="215"/>
      <c r="CI33" s="215"/>
      <c r="CJ33" s="216"/>
      <c r="CK33" s="579">
        <f t="shared" ref="CK33:CK43" si="45">SUM(BY33:CJ33)</f>
        <v>54925712</v>
      </c>
      <c r="CL33"/>
      <c r="CM33"/>
      <c r="CO33" s="3">
        <f t="shared" si="33"/>
        <v>228645000</v>
      </c>
      <c r="CP33" s="3">
        <f t="shared" si="34"/>
        <v>173719288</v>
      </c>
      <c r="CQ33" s="3">
        <f t="shared" si="5"/>
        <v>54925712</v>
      </c>
      <c r="CR33" s="3">
        <f t="shared" si="6"/>
        <v>0</v>
      </c>
      <c r="CS33" s="3">
        <f t="shared" si="7"/>
        <v>54925712</v>
      </c>
      <c r="CT33" s="3">
        <f t="shared" si="8"/>
        <v>0</v>
      </c>
      <c r="CU33" s="3">
        <f t="shared" si="9"/>
        <v>0</v>
      </c>
      <c r="CV33" s="3">
        <f t="shared" si="10"/>
        <v>0</v>
      </c>
      <c r="CW33" s="3">
        <f t="shared" si="11"/>
        <v>54925712</v>
      </c>
      <c r="CX33" s="3">
        <f t="shared" si="26"/>
        <v>173719288</v>
      </c>
      <c r="CY33" t="str">
        <f t="shared" si="12"/>
        <v/>
      </c>
    </row>
    <row r="34" spans="1:103" ht="15" customHeight="1" x14ac:dyDescent="0.25">
      <c r="A34" s="544">
        <v>21</v>
      </c>
      <c r="B34" s="545" t="s">
        <v>65</v>
      </c>
      <c r="C34" s="545" t="s">
        <v>57</v>
      </c>
      <c r="D34" s="545" t="s">
        <v>82</v>
      </c>
      <c r="E34" s="204" t="s">
        <v>83</v>
      </c>
      <c r="F34" s="526">
        <v>19000</v>
      </c>
      <c r="G34" s="205"/>
      <c r="H34" s="205"/>
      <c r="I34" s="205"/>
      <c r="J34" s="205"/>
      <c r="K34" s="205"/>
      <c r="L34" s="205"/>
      <c r="M34" s="206"/>
      <c r="N34" s="205"/>
      <c r="O34" s="205"/>
      <c r="P34" s="205"/>
      <c r="Q34" s="207"/>
      <c r="R34" s="207"/>
      <c r="S34" s="206"/>
      <c r="T34" s="206"/>
      <c r="U34" s="208"/>
      <c r="V34" s="208"/>
      <c r="W34" s="208"/>
      <c r="X34" s="208"/>
      <c r="Y34" s="208"/>
      <c r="Z34" s="208"/>
      <c r="AA34" s="170">
        <f t="shared" si="36"/>
        <v>19000</v>
      </c>
      <c r="AB34" s="170">
        <v>18503000</v>
      </c>
      <c r="AC34" s="205"/>
      <c r="AD34" s="205"/>
      <c r="AE34" s="205"/>
      <c r="AF34" s="205"/>
      <c r="AG34" s="205"/>
      <c r="AH34" s="205"/>
      <c r="AI34" s="206"/>
      <c r="AJ34" s="205"/>
      <c r="AK34" s="205"/>
      <c r="AL34" s="205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12">
        <f t="shared" si="42"/>
        <v>19000</v>
      </c>
      <c r="BB34" s="213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173">
        <f t="shared" si="44"/>
        <v>-19000</v>
      </c>
      <c r="BN34" s="72"/>
      <c r="BO34" s="72"/>
      <c r="BP34" s="72"/>
      <c r="BQ34" s="72"/>
      <c r="BR34" s="72"/>
      <c r="BS34" s="72"/>
      <c r="BT34" s="72"/>
      <c r="BU34" s="72"/>
      <c r="BV34" s="72"/>
      <c r="BW34" s="21"/>
      <c r="BX34" s="21"/>
      <c r="BY34" s="570"/>
      <c r="BZ34" s="570">
        <v>2392294</v>
      </c>
      <c r="CA34" s="570">
        <v>1199266</v>
      </c>
      <c r="CB34" s="217"/>
      <c r="CC34" s="217"/>
      <c r="CD34" s="217"/>
      <c r="CE34" s="217"/>
      <c r="CF34" s="217"/>
      <c r="CG34" s="217"/>
      <c r="CH34" s="217"/>
      <c r="CI34" s="217"/>
      <c r="CJ34" s="218"/>
      <c r="CK34" s="580">
        <f t="shared" si="45"/>
        <v>3591560</v>
      </c>
      <c r="CL34"/>
      <c r="CM34"/>
      <c r="CO34" s="3">
        <f t="shared" si="33"/>
        <v>19000000</v>
      </c>
      <c r="CP34" s="3">
        <f t="shared" si="34"/>
        <v>15408440</v>
      </c>
      <c r="CQ34" s="3">
        <f t="shared" si="5"/>
        <v>3591560</v>
      </c>
      <c r="CR34" s="3">
        <f t="shared" si="6"/>
        <v>0</v>
      </c>
      <c r="CS34" s="3">
        <f t="shared" si="7"/>
        <v>3591560</v>
      </c>
      <c r="CT34" s="3">
        <f t="shared" si="8"/>
        <v>0</v>
      </c>
      <c r="CU34" s="3">
        <f t="shared" si="9"/>
        <v>0</v>
      </c>
      <c r="CV34" s="3">
        <f t="shared" si="10"/>
        <v>0</v>
      </c>
      <c r="CW34" s="3">
        <f t="shared" si="11"/>
        <v>3591560</v>
      </c>
      <c r="CX34" s="3">
        <f t="shared" si="26"/>
        <v>15408440</v>
      </c>
      <c r="CY34" t="str">
        <f t="shared" si="12"/>
        <v/>
      </c>
    </row>
    <row r="35" spans="1:103" ht="15" customHeight="1" x14ac:dyDescent="0.25">
      <c r="A35" s="546">
        <v>21</v>
      </c>
      <c r="B35" s="547" t="s">
        <v>65</v>
      </c>
      <c r="C35" s="547" t="s">
        <v>57</v>
      </c>
      <c r="D35" s="547" t="s">
        <v>84</v>
      </c>
      <c r="E35" s="219" t="s">
        <v>85</v>
      </c>
      <c r="F35" s="523">
        <v>160000</v>
      </c>
      <c r="G35" s="205"/>
      <c r="H35" s="205"/>
      <c r="I35" s="205"/>
      <c r="J35" s="205"/>
      <c r="K35" s="205"/>
      <c r="L35" s="205"/>
      <c r="M35" s="206"/>
      <c r="N35" s="205"/>
      <c r="O35" s="205"/>
      <c r="P35" s="205"/>
      <c r="Q35" s="207"/>
      <c r="R35" s="207"/>
      <c r="S35" s="206"/>
      <c r="T35" s="206"/>
      <c r="U35" s="208"/>
      <c r="V35" s="208"/>
      <c r="W35" s="208"/>
      <c r="X35" s="208"/>
      <c r="Y35" s="208"/>
      <c r="Z35" s="208"/>
      <c r="AA35" s="82">
        <f t="shared" si="36"/>
        <v>160000</v>
      </c>
      <c r="AB35" s="82">
        <v>141500000</v>
      </c>
      <c r="AC35" s="205"/>
      <c r="AD35" s="205"/>
      <c r="AE35" s="205"/>
      <c r="AF35" s="205"/>
      <c r="AG35" s="205"/>
      <c r="AH35" s="205"/>
      <c r="AI35" s="206"/>
      <c r="AJ35" s="205"/>
      <c r="AK35" s="205"/>
      <c r="AL35" s="205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12">
        <f t="shared" si="42"/>
        <v>160000</v>
      </c>
      <c r="BB35" s="213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173">
        <f t="shared" si="44"/>
        <v>-160000</v>
      </c>
      <c r="BN35" s="72"/>
      <c r="BO35" s="72"/>
      <c r="BP35" s="72"/>
      <c r="BQ35" s="72"/>
      <c r="BR35" s="72"/>
      <c r="BS35" s="72"/>
      <c r="BT35" s="72"/>
      <c r="BU35" s="72"/>
      <c r="BV35" s="72"/>
      <c r="BW35" s="21"/>
      <c r="BX35" s="21"/>
      <c r="BY35" s="571"/>
      <c r="BZ35" s="571">
        <v>29104729</v>
      </c>
      <c r="CA35" s="571">
        <v>14565657</v>
      </c>
      <c r="CB35" s="220"/>
      <c r="CC35" s="220"/>
      <c r="CD35" s="220"/>
      <c r="CE35" s="220"/>
      <c r="CF35" s="220"/>
      <c r="CG35" s="220"/>
      <c r="CH35" s="220"/>
      <c r="CI35" s="220"/>
      <c r="CJ35" s="221"/>
      <c r="CK35" s="581">
        <f t="shared" si="45"/>
        <v>43670386</v>
      </c>
      <c r="CL35"/>
      <c r="CM35"/>
      <c r="CO35" s="3">
        <f t="shared" si="33"/>
        <v>160000000</v>
      </c>
      <c r="CP35" s="3">
        <f t="shared" si="34"/>
        <v>116329614</v>
      </c>
      <c r="CQ35" s="3">
        <f t="shared" si="5"/>
        <v>43670386</v>
      </c>
      <c r="CR35" s="3">
        <f t="shared" si="6"/>
        <v>0</v>
      </c>
      <c r="CS35" s="3">
        <f t="shared" si="7"/>
        <v>43670386</v>
      </c>
      <c r="CT35" s="3">
        <f t="shared" si="8"/>
        <v>0</v>
      </c>
      <c r="CU35" s="3">
        <f t="shared" si="9"/>
        <v>0</v>
      </c>
      <c r="CV35" s="3">
        <f t="shared" si="10"/>
        <v>0</v>
      </c>
      <c r="CW35" s="3">
        <f t="shared" si="11"/>
        <v>43670386</v>
      </c>
      <c r="CX35" s="3">
        <f t="shared" si="26"/>
        <v>116329614</v>
      </c>
      <c r="CY35" t="str">
        <f t="shared" si="12"/>
        <v/>
      </c>
    </row>
    <row r="36" spans="1:103" ht="15" customHeight="1" x14ac:dyDescent="0.25">
      <c r="A36" s="548">
        <v>21</v>
      </c>
      <c r="B36" s="549" t="s">
        <v>65</v>
      </c>
      <c r="C36" s="549" t="s">
        <v>57</v>
      </c>
      <c r="D36" s="549" t="s">
        <v>86</v>
      </c>
      <c r="E36" s="222" t="s">
        <v>87</v>
      </c>
      <c r="F36" s="550">
        <v>600</v>
      </c>
      <c r="G36" s="205"/>
      <c r="H36" s="205"/>
      <c r="I36" s="205"/>
      <c r="J36" s="205"/>
      <c r="K36" s="205"/>
      <c r="L36" s="205"/>
      <c r="M36" s="206"/>
      <c r="N36" s="205"/>
      <c r="O36" s="205"/>
      <c r="P36" s="205"/>
      <c r="Q36" s="207"/>
      <c r="R36" s="207"/>
      <c r="S36" s="206"/>
      <c r="T36" s="206"/>
      <c r="U36" s="208"/>
      <c r="V36" s="209"/>
      <c r="W36" s="208"/>
      <c r="X36" s="208"/>
      <c r="Y36" s="208"/>
      <c r="Z36" s="208"/>
      <c r="AA36" s="223">
        <f t="shared" si="36"/>
        <v>600</v>
      </c>
      <c r="AB36" s="223">
        <f>SUM(F36:T36)</f>
        <v>600</v>
      </c>
      <c r="AC36" s="205"/>
      <c r="AD36" s="205"/>
      <c r="AE36" s="205"/>
      <c r="AF36" s="205"/>
      <c r="AG36" s="205"/>
      <c r="AH36" s="205"/>
      <c r="AI36" s="206"/>
      <c r="AJ36" s="205"/>
      <c r="AK36" s="205"/>
      <c r="AL36" s="205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12">
        <f t="shared" si="42"/>
        <v>600</v>
      </c>
      <c r="BB36" s="213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173">
        <f t="shared" si="44"/>
        <v>-600</v>
      </c>
      <c r="BN36" s="72"/>
      <c r="BO36" s="72"/>
      <c r="BP36" s="72"/>
      <c r="BQ36" s="72"/>
      <c r="BR36" s="72"/>
      <c r="BS36" s="72"/>
      <c r="BT36" s="72"/>
      <c r="BU36" s="72"/>
      <c r="BV36" s="72"/>
      <c r="BW36" s="21"/>
      <c r="BX36" s="21"/>
      <c r="BY36" s="572"/>
      <c r="BZ36" s="572">
        <v>99060</v>
      </c>
      <c r="CA36" s="572">
        <v>49529</v>
      </c>
      <c r="CB36" s="224"/>
      <c r="CC36" s="224"/>
      <c r="CD36" s="224"/>
      <c r="CE36" s="224"/>
      <c r="CF36" s="224"/>
      <c r="CG36" s="224"/>
      <c r="CH36" s="224"/>
      <c r="CI36" s="224"/>
      <c r="CJ36" s="225"/>
      <c r="CK36" s="582">
        <f t="shared" si="45"/>
        <v>148589</v>
      </c>
      <c r="CL36"/>
      <c r="CM36"/>
      <c r="CO36" s="3">
        <f t="shared" si="33"/>
        <v>600000</v>
      </c>
      <c r="CP36" s="3">
        <f t="shared" si="34"/>
        <v>451411</v>
      </c>
      <c r="CQ36" s="3">
        <f t="shared" si="5"/>
        <v>148589</v>
      </c>
      <c r="CR36" s="3">
        <f t="shared" si="6"/>
        <v>0</v>
      </c>
      <c r="CS36" s="3">
        <f t="shared" si="7"/>
        <v>148589</v>
      </c>
      <c r="CT36" s="3">
        <f t="shared" si="8"/>
        <v>0</v>
      </c>
      <c r="CU36" s="3">
        <f t="shared" si="9"/>
        <v>0</v>
      </c>
      <c r="CV36" s="3">
        <f t="shared" si="10"/>
        <v>0</v>
      </c>
      <c r="CW36" s="3">
        <f t="shared" si="11"/>
        <v>148589</v>
      </c>
      <c r="CX36" s="3">
        <f t="shared" si="26"/>
        <v>451411</v>
      </c>
      <c r="CY36" t="str">
        <f t="shared" si="12"/>
        <v/>
      </c>
    </row>
    <row r="37" spans="1:103" ht="15" customHeight="1" x14ac:dyDescent="0.25">
      <c r="A37" s="551">
        <v>21</v>
      </c>
      <c r="B37" s="552" t="s">
        <v>65</v>
      </c>
      <c r="C37" s="552" t="s">
        <v>57</v>
      </c>
      <c r="D37" s="552" t="s">
        <v>88</v>
      </c>
      <c r="E37" s="226" t="s">
        <v>89</v>
      </c>
      <c r="F37" s="553">
        <v>2600</v>
      </c>
      <c r="G37" s="205"/>
      <c r="H37" s="205"/>
      <c r="I37" s="205"/>
      <c r="J37" s="205"/>
      <c r="K37" s="205"/>
      <c r="L37" s="205"/>
      <c r="M37" s="206"/>
      <c r="N37" s="205"/>
      <c r="O37" s="205"/>
      <c r="P37" s="205"/>
      <c r="Q37" s="207"/>
      <c r="R37" s="207"/>
      <c r="S37" s="206"/>
      <c r="T37" s="206"/>
      <c r="U37" s="208"/>
      <c r="V37" s="209"/>
      <c r="W37" s="208"/>
      <c r="X37" s="208"/>
      <c r="Y37" s="208"/>
      <c r="Z37" s="208"/>
      <c r="AA37" s="227">
        <f t="shared" si="36"/>
        <v>2600</v>
      </c>
      <c r="AB37" s="227">
        <v>710000</v>
      </c>
      <c r="AC37" s="205"/>
      <c r="AD37" s="205"/>
      <c r="AE37" s="205"/>
      <c r="AF37" s="205"/>
      <c r="AG37" s="205"/>
      <c r="AH37" s="205"/>
      <c r="AI37" s="206"/>
      <c r="AJ37" s="205"/>
      <c r="AK37" s="205"/>
      <c r="AL37" s="205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12">
        <f t="shared" si="42"/>
        <v>2600</v>
      </c>
      <c r="BB37" s="213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173">
        <f t="shared" si="44"/>
        <v>-2600</v>
      </c>
      <c r="BN37" s="72"/>
      <c r="BO37" s="72"/>
      <c r="BP37" s="72"/>
      <c r="BQ37" s="72"/>
      <c r="BR37" s="72"/>
      <c r="BS37" s="72"/>
      <c r="BT37" s="72"/>
      <c r="BU37" s="72"/>
      <c r="BV37" s="72"/>
      <c r="BW37" s="21"/>
      <c r="BX37" s="21"/>
      <c r="BY37" s="573"/>
      <c r="BZ37" s="573">
        <v>393106</v>
      </c>
      <c r="CA37" s="573">
        <v>196553</v>
      </c>
      <c r="CB37" s="228"/>
      <c r="CC37" s="228"/>
      <c r="CD37" s="228"/>
      <c r="CE37" s="228"/>
      <c r="CF37" s="228"/>
      <c r="CG37" s="228"/>
      <c r="CH37" s="228"/>
      <c r="CI37" s="228"/>
      <c r="CJ37" s="229"/>
      <c r="CK37" s="583">
        <f t="shared" si="45"/>
        <v>589659</v>
      </c>
      <c r="CL37"/>
      <c r="CM37"/>
      <c r="CO37" s="3">
        <f t="shared" si="33"/>
        <v>2600000</v>
      </c>
      <c r="CP37" s="3">
        <f t="shared" si="34"/>
        <v>2010341</v>
      </c>
      <c r="CQ37" s="3">
        <f t="shared" si="5"/>
        <v>589659</v>
      </c>
      <c r="CR37" s="3">
        <f t="shared" si="6"/>
        <v>0</v>
      </c>
      <c r="CS37" s="3">
        <f t="shared" si="7"/>
        <v>589659</v>
      </c>
      <c r="CT37" s="3">
        <f t="shared" si="8"/>
        <v>0</v>
      </c>
      <c r="CU37" s="3">
        <f t="shared" si="9"/>
        <v>0</v>
      </c>
      <c r="CV37" s="3">
        <f t="shared" si="10"/>
        <v>0</v>
      </c>
      <c r="CW37" s="3">
        <f t="shared" si="11"/>
        <v>589659</v>
      </c>
      <c r="CX37" s="3">
        <f t="shared" si="26"/>
        <v>2010341</v>
      </c>
      <c r="CY37" t="str">
        <f t="shared" si="12"/>
        <v/>
      </c>
    </row>
    <row r="38" spans="1:103" ht="27" customHeight="1" x14ac:dyDescent="0.25">
      <c r="A38" s="554">
        <v>21</v>
      </c>
      <c r="B38" s="555" t="s">
        <v>65</v>
      </c>
      <c r="C38" s="555" t="s">
        <v>57</v>
      </c>
      <c r="D38" s="555" t="s">
        <v>90</v>
      </c>
      <c r="E38" s="230" t="s">
        <v>91</v>
      </c>
      <c r="F38" s="556">
        <v>55000</v>
      </c>
      <c r="G38" s="205"/>
      <c r="H38" s="205"/>
      <c r="I38" s="205"/>
      <c r="J38" s="205"/>
      <c r="K38" s="205"/>
      <c r="L38" s="205"/>
      <c r="M38" s="206"/>
      <c r="N38" s="205"/>
      <c r="O38" s="205"/>
      <c r="P38" s="205"/>
      <c r="Q38" s="207"/>
      <c r="R38" s="207"/>
      <c r="S38" s="206"/>
      <c r="T38" s="206"/>
      <c r="U38" s="208"/>
      <c r="V38" s="208"/>
      <c r="W38" s="208"/>
      <c r="X38" s="208"/>
      <c r="Y38" s="208"/>
      <c r="Z38" s="208"/>
      <c r="AA38" s="231">
        <f t="shared" si="36"/>
        <v>55000</v>
      </c>
      <c r="AB38" s="231">
        <v>14000000</v>
      </c>
      <c r="AC38" s="205"/>
      <c r="AD38" s="205"/>
      <c r="AE38" s="205"/>
      <c r="AF38" s="205"/>
      <c r="AG38" s="205"/>
      <c r="AH38" s="205"/>
      <c r="AI38" s="206"/>
      <c r="AJ38" s="205"/>
      <c r="AK38" s="205"/>
      <c r="AL38" s="205"/>
      <c r="AM38" s="206"/>
      <c r="AN38" s="206"/>
      <c r="AO38" s="206"/>
      <c r="AP38" s="206"/>
      <c r="AQ38" s="206"/>
      <c r="AR38" s="206"/>
      <c r="AS38" s="206"/>
      <c r="AT38" s="206"/>
      <c r="AU38" s="206"/>
      <c r="AV38" s="207"/>
      <c r="AW38" s="206"/>
      <c r="AX38" s="206"/>
      <c r="AY38" s="206"/>
      <c r="AZ38" s="206"/>
      <c r="BA38" s="212">
        <f t="shared" si="42"/>
        <v>55000</v>
      </c>
      <c r="BB38" s="213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173">
        <f t="shared" si="44"/>
        <v>-55000</v>
      </c>
      <c r="BN38" s="72"/>
      <c r="BO38" s="72"/>
      <c r="BP38" s="72"/>
      <c r="BQ38" s="72"/>
      <c r="BR38" s="72"/>
      <c r="BS38" s="72"/>
      <c r="BT38" s="72"/>
      <c r="BU38" s="72"/>
      <c r="BV38" s="72"/>
      <c r="BW38" s="21"/>
      <c r="BX38" s="21"/>
      <c r="BY38" s="574"/>
      <c r="BZ38" s="574">
        <v>7507660</v>
      </c>
      <c r="CA38" s="574">
        <v>5478043</v>
      </c>
      <c r="CB38" s="232"/>
      <c r="CC38" s="232"/>
      <c r="CD38" s="232"/>
      <c r="CE38" s="232"/>
      <c r="CF38" s="232"/>
      <c r="CG38" s="232"/>
      <c r="CH38" s="232"/>
      <c r="CI38" s="232"/>
      <c r="CJ38" s="233"/>
      <c r="CK38" s="584">
        <f t="shared" si="45"/>
        <v>12985703</v>
      </c>
      <c r="CL38"/>
      <c r="CM38"/>
      <c r="CO38" s="3">
        <f t="shared" si="33"/>
        <v>55000000</v>
      </c>
      <c r="CP38" s="3">
        <f t="shared" si="34"/>
        <v>42014297</v>
      </c>
      <c r="CQ38" s="3">
        <f t="shared" si="5"/>
        <v>12985703</v>
      </c>
      <c r="CR38" s="3">
        <f t="shared" si="6"/>
        <v>0</v>
      </c>
      <c r="CS38" s="3">
        <f t="shared" si="7"/>
        <v>12985703</v>
      </c>
      <c r="CT38" s="3">
        <f t="shared" si="8"/>
        <v>0</v>
      </c>
      <c r="CU38" s="3">
        <f t="shared" si="9"/>
        <v>0</v>
      </c>
      <c r="CV38" s="3">
        <f t="shared" si="10"/>
        <v>0</v>
      </c>
      <c r="CW38" s="3">
        <f t="shared" si="11"/>
        <v>12985703</v>
      </c>
      <c r="CX38" s="3">
        <f t="shared" si="26"/>
        <v>42014297</v>
      </c>
      <c r="CY38" t="str">
        <f t="shared" si="12"/>
        <v/>
      </c>
    </row>
    <row r="39" spans="1:103" ht="15" customHeight="1" x14ac:dyDescent="0.25">
      <c r="A39" s="557">
        <v>21</v>
      </c>
      <c r="B39" s="558" t="s">
        <v>65</v>
      </c>
      <c r="C39" s="558" t="s">
        <v>57</v>
      </c>
      <c r="D39" s="558" t="s">
        <v>92</v>
      </c>
      <c r="E39" s="234" t="s">
        <v>93</v>
      </c>
      <c r="F39" s="559">
        <v>155000</v>
      </c>
      <c r="G39" s="205"/>
      <c r="H39" s="205"/>
      <c r="I39" s="205"/>
      <c r="J39" s="205"/>
      <c r="K39" s="205"/>
      <c r="L39" s="205"/>
      <c r="M39" s="206"/>
      <c r="N39" s="205"/>
      <c r="O39" s="205"/>
      <c r="P39" s="205"/>
      <c r="Q39" s="207"/>
      <c r="R39" s="207"/>
      <c r="S39" s="206"/>
      <c r="T39" s="206"/>
      <c r="U39" s="208"/>
      <c r="V39" s="208"/>
      <c r="W39" s="208"/>
      <c r="X39" s="208"/>
      <c r="Y39" s="208"/>
      <c r="Z39" s="208"/>
      <c r="AA39" s="235">
        <f t="shared" si="36"/>
        <v>155000</v>
      </c>
      <c r="AB39" s="235">
        <v>135000000</v>
      </c>
      <c r="AC39" s="205"/>
      <c r="AD39" s="205"/>
      <c r="AE39" s="205"/>
      <c r="AF39" s="205"/>
      <c r="AG39" s="205"/>
      <c r="AH39" s="205"/>
      <c r="AI39" s="206"/>
      <c r="AJ39" s="205"/>
      <c r="AK39" s="205"/>
      <c r="AL39" s="205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12">
        <f t="shared" si="42"/>
        <v>155000</v>
      </c>
      <c r="BB39" s="213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173">
        <f t="shared" si="44"/>
        <v>-155000</v>
      </c>
      <c r="BN39" s="72"/>
      <c r="BO39" s="72"/>
      <c r="BP39" s="72"/>
      <c r="BQ39" s="72"/>
      <c r="BR39" s="72"/>
      <c r="BS39" s="72"/>
      <c r="BT39" s="72"/>
      <c r="BU39" s="72"/>
      <c r="BV39" s="72"/>
      <c r="BW39" s="21"/>
      <c r="BX39" s="21"/>
      <c r="BY39" s="575"/>
      <c r="BZ39" s="575">
        <v>25400676</v>
      </c>
      <c r="CA39" s="575">
        <v>15256705</v>
      </c>
      <c r="CB39" s="236"/>
      <c r="CC39" s="236"/>
      <c r="CD39" s="236"/>
      <c r="CE39" s="236"/>
      <c r="CF39" s="236"/>
      <c r="CG39" s="236"/>
      <c r="CH39" s="236"/>
      <c r="CI39" s="236"/>
      <c r="CJ39" s="237"/>
      <c r="CK39" s="585">
        <f t="shared" si="45"/>
        <v>40657381</v>
      </c>
      <c r="CL39"/>
      <c r="CM39"/>
      <c r="CO39" s="3">
        <f t="shared" si="33"/>
        <v>155000000</v>
      </c>
      <c r="CP39" s="3">
        <f t="shared" si="34"/>
        <v>114342619</v>
      </c>
      <c r="CQ39" s="3">
        <f t="shared" si="5"/>
        <v>40657381</v>
      </c>
      <c r="CR39" s="3">
        <f t="shared" si="6"/>
        <v>0</v>
      </c>
      <c r="CS39" s="3">
        <f t="shared" si="7"/>
        <v>40657381</v>
      </c>
      <c r="CT39" s="3">
        <f t="shared" si="8"/>
        <v>0</v>
      </c>
      <c r="CU39" s="3">
        <f t="shared" si="9"/>
        <v>0</v>
      </c>
      <c r="CV39" s="3">
        <f t="shared" si="10"/>
        <v>0</v>
      </c>
      <c r="CW39" s="3">
        <f t="shared" si="11"/>
        <v>40657381</v>
      </c>
      <c r="CX39" s="3">
        <f t="shared" si="26"/>
        <v>114342619</v>
      </c>
      <c r="CY39" t="str">
        <f t="shared" si="12"/>
        <v/>
      </c>
    </row>
    <row r="40" spans="1:103" ht="15" customHeight="1" x14ac:dyDescent="0.25">
      <c r="A40" s="560">
        <v>21</v>
      </c>
      <c r="B40" s="561" t="s">
        <v>65</v>
      </c>
      <c r="C40" s="561" t="s">
        <v>57</v>
      </c>
      <c r="D40" s="561" t="s">
        <v>94</v>
      </c>
      <c r="E40" s="238" t="s">
        <v>95</v>
      </c>
      <c r="F40" s="562">
        <v>345000</v>
      </c>
      <c r="G40" s="205"/>
      <c r="H40" s="205"/>
      <c r="I40" s="205"/>
      <c r="J40" s="205"/>
      <c r="K40" s="205"/>
      <c r="L40" s="205"/>
      <c r="M40" s="206"/>
      <c r="N40" s="205"/>
      <c r="O40" s="205"/>
      <c r="P40" s="205"/>
      <c r="Q40" s="207"/>
      <c r="R40" s="207"/>
      <c r="S40" s="206"/>
      <c r="T40" s="206"/>
      <c r="U40" s="208"/>
      <c r="V40" s="208"/>
      <c r="W40" s="208"/>
      <c r="X40" s="208"/>
      <c r="Y40" s="208"/>
      <c r="Z40" s="208"/>
      <c r="AA40" s="239">
        <f t="shared" si="36"/>
        <v>345000</v>
      </c>
      <c r="AB40" s="239">
        <v>314400000</v>
      </c>
      <c r="AC40" s="205"/>
      <c r="AD40" s="205"/>
      <c r="AE40" s="205"/>
      <c r="AF40" s="205"/>
      <c r="AG40" s="205"/>
      <c r="AH40" s="205"/>
      <c r="AI40" s="206"/>
      <c r="AJ40" s="205"/>
      <c r="AK40" s="205"/>
      <c r="AL40" s="205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12">
        <f t="shared" si="42"/>
        <v>345000</v>
      </c>
      <c r="BB40" s="213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173">
        <f t="shared" si="44"/>
        <v>-345000</v>
      </c>
      <c r="BN40" s="72"/>
      <c r="BO40" s="72"/>
      <c r="BP40" s="72"/>
      <c r="BQ40" s="72"/>
      <c r="BR40" s="72"/>
      <c r="BS40" s="72"/>
      <c r="BT40" s="72"/>
      <c r="BU40" s="72"/>
      <c r="BV40" s="72"/>
      <c r="BW40" s="21"/>
      <c r="BX40" s="21"/>
      <c r="BY40" s="576"/>
      <c r="BZ40" s="576">
        <v>63941653</v>
      </c>
      <c r="CA40" s="576">
        <v>32000444</v>
      </c>
      <c r="CB40" s="240"/>
      <c r="CC40" s="240"/>
      <c r="CD40" s="240"/>
      <c r="CE40" s="240"/>
      <c r="CF40" s="240"/>
      <c r="CG40" s="240"/>
      <c r="CH40" s="240"/>
      <c r="CI40" s="240"/>
      <c r="CJ40" s="241"/>
      <c r="CK40" s="586">
        <f t="shared" si="45"/>
        <v>95942097</v>
      </c>
      <c r="CL40"/>
      <c r="CM40"/>
      <c r="CO40" s="3">
        <f t="shared" si="33"/>
        <v>345000000</v>
      </c>
      <c r="CP40" s="3">
        <f t="shared" si="34"/>
        <v>249057903</v>
      </c>
      <c r="CQ40" s="3">
        <f t="shared" si="5"/>
        <v>95942097</v>
      </c>
      <c r="CR40" s="3">
        <f t="shared" si="6"/>
        <v>0</v>
      </c>
      <c r="CS40" s="3">
        <f t="shared" si="7"/>
        <v>95942097</v>
      </c>
      <c r="CT40" s="3">
        <f t="shared" si="8"/>
        <v>0</v>
      </c>
      <c r="CU40" s="3">
        <f t="shared" si="9"/>
        <v>0</v>
      </c>
      <c r="CV40" s="3">
        <f t="shared" si="10"/>
        <v>0</v>
      </c>
      <c r="CW40" s="3">
        <f t="shared" si="11"/>
        <v>95942097</v>
      </c>
      <c r="CX40" s="3">
        <f t="shared" si="26"/>
        <v>249057903</v>
      </c>
      <c r="CY40" t="str">
        <f t="shared" si="12"/>
        <v/>
      </c>
    </row>
    <row r="41" spans="1:103" ht="25.5" x14ac:dyDescent="0.25">
      <c r="A41" s="563">
        <v>21</v>
      </c>
      <c r="B41" s="564" t="s">
        <v>65</v>
      </c>
      <c r="C41" s="564" t="s">
        <v>57</v>
      </c>
      <c r="D41" s="564" t="s">
        <v>96</v>
      </c>
      <c r="E41" s="242" t="s">
        <v>97</v>
      </c>
      <c r="F41" s="565">
        <v>110000</v>
      </c>
      <c r="G41" s="205"/>
      <c r="H41" s="205"/>
      <c r="I41" s="205"/>
      <c r="J41" s="205"/>
      <c r="K41" s="205"/>
      <c r="L41" s="205"/>
      <c r="M41" s="206"/>
      <c r="N41" s="205"/>
      <c r="O41" s="205"/>
      <c r="P41" s="205"/>
      <c r="Q41" s="207"/>
      <c r="R41" s="207"/>
      <c r="S41" s="206"/>
      <c r="T41" s="206"/>
      <c r="U41" s="208"/>
      <c r="V41" s="208"/>
      <c r="W41" s="208"/>
      <c r="X41" s="208"/>
      <c r="Y41" s="208"/>
      <c r="Z41" s="208"/>
      <c r="AA41" s="243">
        <f t="shared" si="36"/>
        <v>110000</v>
      </c>
      <c r="AB41" s="243">
        <f>SUM(F41:T41)</f>
        <v>110000</v>
      </c>
      <c r="AC41" s="205"/>
      <c r="AD41" s="205"/>
      <c r="AE41" s="205"/>
      <c r="AF41" s="205"/>
      <c r="AG41" s="205"/>
      <c r="AH41" s="205"/>
      <c r="AI41" s="206"/>
      <c r="AJ41" s="205"/>
      <c r="AK41" s="205"/>
      <c r="AL41" s="205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12">
        <f t="shared" si="42"/>
        <v>110000</v>
      </c>
      <c r="BB41" s="213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173">
        <f t="shared" si="44"/>
        <v>-110000</v>
      </c>
      <c r="BN41" s="72"/>
      <c r="BO41" s="72"/>
      <c r="BP41" s="72"/>
      <c r="BQ41" s="72"/>
      <c r="BR41" s="72"/>
      <c r="BS41" s="72"/>
      <c r="BT41" s="72"/>
      <c r="BU41" s="72"/>
      <c r="BV41" s="72"/>
      <c r="BW41" s="21"/>
      <c r="BX41" s="21"/>
      <c r="BY41" s="577"/>
      <c r="BZ41" s="577">
        <v>0</v>
      </c>
      <c r="CA41" s="577">
        <v>29873068</v>
      </c>
      <c r="CB41" s="244"/>
      <c r="CC41" s="244"/>
      <c r="CD41" s="244"/>
      <c r="CE41" s="244"/>
      <c r="CF41" s="244"/>
      <c r="CG41" s="244"/>
      <c r="CH41" s="244"/>
      <c r="CI41" s="244"/>
      <c r="CJ41" s="245"/>
      <c r="CK41" s="587">
        <f t="shared" si="45"/>
        <v>29873068</v>
      </c>
      <c r="CL41"/>
      <c r="CM41"/>
      <c r="CO41" s="3">
        <f t="shared" si="33"/>
        <v>110000000</v>
      </c>
      <c r="CP41" s="3">
        <f t="shared" si="34"/>
        <v>80126932</v>
      </c>
      <c r="CQ41" s="3">
        <f>+SUM(BY41:CA41)</f>
        <v>29873068</v>
      </c>
      <c r="CR41" s="3">
        <f t="shared" si="6"/>
        <v>0</v>
      </c>
      <c r="CS41" s="3">
        <f>+CQ41+CR41</f>
        <v>29873068</v>
      </c>
      <c r="CT41" s="3">
        <f t="shared" si="8"/>
        <v>0</v>
      </c>
      <c r="CU41" s="3">
        <f t="shared" si="9"/>
        <v>0</v>
      </c>
      <c r="CV41" s="3">
        <f t="shared" si="10"/>
        <v>0</v>
      </c>
      <c r="CW41" s="3">
        <f t="shared" si="11"/>
        <v>29873068</v>
      </c>
      <c r="CX41" s="3">
        <f t="shared" si="26"/>
        <v>80126932</v>
      </c>
      <c r="CY41" t="str">
        <f t="shared" si="12"/>
        <v/>
      </c>
    </row>
    <row r="42" spans="1:103" ht="25.5" customHeight="1" x14ac:dyDescent="0.25">
      <c r="A42" s="566">
        <v>21</v>
      </c>
      <c r="B42" s="567" t="s">
        <v>65</v>
      </c>
      <c r="C42" s="567" t="s">
        <v>57</v>
      </c>
      <c r="D42" s="567" t="s">
        <v>98</v>
      </c>
      <c r="E42" s="246" t="s">
        <v>99</v>
      </c>
      <c r="F42" s="568">
        <v>23000</v>
      </c>
      <c r="G42" s="205"/>
      <c r="H42" s="205"/>
      <c r="I42" s="205"/>
      <c r="J42" s="205"/>
      <c r="K42" s="205"/>
      <c r="L42" s="205"/>
      <c r="M42" s="206"/>
      <c r="N42" s="205"/>
      <c r="O42" s="205"/>
      <c r="P42" s="205"/>
      <c r="Q42" s="207"/>
      <c r="R42" s="207"/>
      <c r="S42" s="206"/>
      <c r="T42" s="206"/>
      <c r="U42" s="208"/>
      <c r="V42" s="208"/>
      <c r="W42" s="208"/>
      <c r="X42" s="208"/>
      <c r="Y42" s="208"/>
      <c r="Z42" s="208"/>
      <c r="AA42" s="247">
        <f t="shared" si="36"/>
        <v>23000</v>
      </c>
      <c r="AB42" s="247">
        <v>22891000</v>
      </c>
      <c r="AC42" s="205"/>
      <c r="AD42" s="205"/>
      <c r="AE42" s="205"/>
      <c r="AF42" s="205"/>
      <c r="AG42" s="205"/>
      <c r="AH42" s="205"/>
      <c r="AI42" s="206"/>
      <c r="AJ42" s="205"/>
      <c r="AK42" s="205"/>
      <c r="AL42" s="205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12">
        <f t="shared" si="42"/>
        <v>23000</v>
      </c>
      <c r="BB42" s="213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173">
        <f t="shared" si="44"/>
        <v>-23000</v>
      </c>
      <c r="BN42" s="72"/>
      <c r="BO42" s="72"/>
      <c r="BP42" s="72"/>
      <c r="BQ42" s="72"/>
      <c r="BR42" s="72"/>
      <c r="BS42" s="72"/>
      <c r="BT42" s="72"/>
      <c r="BU42" s="72"/>
      <c r="BV42" s="72"/>
      <c r="BW42" s="21"/>
      <c r="BX42" s="21"/>
      <c r="BY42" s="578"/>
      <c r="BZ42" s="578">
        <v>4318240</v>
      </c>
      <c r="CA42" s="578">
        <v>2159120</v>
      </c>
      <c r="CB42" s="248"/>
      <c r="CC42" s="248"/>
      <c r="CD42" s="248"/>
      <c r="CE42" s="248"/>
      <c r="CF42" s="248"/>
      <c r="CG42" s="248"/>
      <c r="CH42" s="248"/>
      <c r="CI42" s="248"/>
      <c r="CJ42" s="249"/>
      <c r="CK42" s="588">
        <f t="shared" si="45"/>
        <v>6477360</v>
      </c>
      <c r="CL42"/>
      <c r="CM42"/>
      <c r="CO42" s="3">
        <f t="shared" si="33"/>
        <v>23000000</v>
      </c>
      <c r="CP42" s="3">
        <f t="shared" si="34"/>
        <v>16522640</v>
      </c>
      <c r="CQ42" s="3">
        <f t="shared" ref="CQ42:CQ87" si="46">+SUM(BY42:CA42)</f>
        <v>6477360</v>
      </c>
      <c r="CR42" s="3">
        <f t="shared" si="6"/>
        <v>0</v>
      </c>
      <c r="CS42" s="3">
        <f t="shared" si="7"/>
        <v>6477360</v>
      </c>
      <c r="CT42" s="3">
        <f t="shared" si="8"/>
        <v>0</v>
      </c>
      <c r="CU42" s="3">
        <f t="shared" si="9"/>
        <v>0</v>
      </c>
      <c r="CV42" s="3">
        <f t="shared" si="10"/>
        <v>0</v>
      </c>
      <c r="CW42" s="3">
        <f t="shared" si="11"/>
        <v>6477360</v>
      </c>
      <c r="CX42" s="3">
        <f t="shared" si="26"/>
        <v>16522640</v>
      </c>
      <c r="CY42" t="str">
        <f t="shared" si="12"/>
        <v/>
      </c>
    </row>
    <row r="43" spans="1:103" ht="15" customHeight="1" x14ac:dyDescent="0.25">
      <c r="A43" s="250">
        <v>21</v>
      </c>
      <c r="B43" s="251" t="s">
        <v>65</v>
      </c>
      <c r="C43" s="251" t="s">
        <v>82</v>
      </c>
      <c r="D43" s="251"/>
      <c r="E43" s="252" t="s">
        <v>100</v>
      </c>
      <c r="F43" s="531">
        <f>SUM(F44:F45)</f>
        <v>41600</v>
      </c>
      <c r="G43" s="198"/>
      <c r="H43" s="198"/>
      <c r="I43" s="198"/>
      <c r="J43" s="198"/>
      <c r="K43" s="198"/>
      <c r="L43" s="198"/>
      <c r="M43" s="199"/>
      <c r="N43" s="198"/>
      <c r="O43" s="198"/>
      <c r="P43" s="198"/>
      <c r="Q43" s="253"/>
      <c r="R43" s="253"/>
      <c r="S43" s="199"/>
      <c r="T43" s="199"/>
      <c r="U43" s="195"/>
      <c r="V43" s="195"/>
      <c r="W43" s="195">
        <f>SUM(W44:W45)</f>
        <v>0</v>
      </c>
      <c r="X43" s="195"/>
      <c r="Y43" s="195"/>
      <c r="Z43" s="195"/>
      <c r="AA43" s="254">
        <f>SUM(F43:Z43)</f>
        <v>41600</v>
      </c>
      <c r="AB43" s="255">
        <f>SUM(F43:T43)</f>
        <v>41600</v>
      </c>
      <c r="AC43" s="198"/>
      <c r="AD43" s="198"/>
      <c r="AE43" s="198"/>
      <c r="AF43" s="198"/>
      <c r="AG43" s="198"/>
      <c r="AH43" s="198"/>
      <c r="AI43" s="199"/>
      <c r="AJ43" s="198"/>
      <c r="AK43" s="198"/>
      <c r="AL43" s="198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>
        <f t="shared" si="42"/>
        <v>41600</v>
      </c>
      <c r="BB43" s="199">
        <f>+SUM(BB44:BB45)</f>
        <v>0</v>
      </c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200">
        <f t="shared" si="44"/>
        <v>-41600</v>
      </c>
      <c r="BN43" s="72"/>
      <c r="BO43" s="72"/>
      <c r="BP43" s="72"/>
      <c r="BQ43" s="72"/>
      <c r="BR43" s="72"/>
      <c r="BS43" s="72"/>
      <c r="BT43" s="72"/>
      <c r="BU43" s="72"/>
      <c r="BV43" s="72"/>
      <c r="BW43" s="21"/>
      <c r="BX43" s="21"/>
      <c r="BY43" s="256">
        <f>SUM(BY44:BY45)</f>
        <v>0</v>
      </c>
      <c r="BZ43" s="256">
        <f>SUM(BZ44:BZ45)</f>
        <v>6666820</v>
      </c>
      <c r="CA43" s="256">
        <f t="shared" ref="CA43:CJ43" si="47">SUM(CA44:CA45)</f>
        <v>3661424</v>
      </c>
      <c r="CB43" s="256">
        <f t="shared" si="47"/>
        <v>0</v>
      </c>
      <c r="CC43" s="256">
        <f t="shared" si="47"/>
        <v>0</v>
      </c>
      <c r="CD43" s="256">
        <f t="shared" si="47"/>
        <v>0</v>
      </c>
      <c r="CE43" s="256">
        <f t="shared" si="47"/>
        <v>0</v>
      </c>
      <c r="CF43" s="256">
        <f t="shared" si="47"/>
        <v>0</v>
      </c>
      <c r="CG43" s="256">
        <f t="shared" si="47"/>
        <v>0</v>
      </c>
      <c r="CH43" s="256">
        <f t="shared" si="47"/>
        <v>0</v>
      </c>
      <c r="CI43" s="256">
        <f t="shared" si="47"/>
        <v>0</v>
      </c>
      <c r="CJ43" s="256">
        <f t="shared" si="47"/>
        <v>0</v>
      </c>
      <c r="CK43" s="257">
        <f t="shared" si="45"/>
        <v>10328244</v>
      </c>
      <c r="CL43" s="202"/>
      <c r="CM43" s="202"/>
      <c r="CN43" s="202"/>
      <c r="CO43" s="203">
        <f t="shared" si="33"/>
        <v>41600000</v>
      </c>
      <c r="CP43" s="203">
        <f t="shared" si="34"/>
        <v>31271756</v>
      </c>
      <c r="CQ43" s="203">
        <f t="shared" si="46"/>
        <v>10328244</v>
      </c>
      <c r="CR43" s="203">
        <f t="shared" si="6"/>
        <v>0</v>
      </c>
      <c r="CS43" s="203">
        <f t="shared" si="7"/>
        <v>10328244</v>
      </c>
      <c r="CT43" s="203">
        <f t="shared" si="8"/>
        <v>0</v>
      </c>
      <c r="CU43" s="203">
        <f t="shared" si="9"/>
        <v>0</v>
      </c>
      <c r="CV43" s="203">
        <f t="shared" si="10"/>
        <v>0</v>
      </c>
      <c r="CW43" s="203">
        <f t="shared" si="11"/>
        <v>10328244</v>
      </c>
      <c r="CX43" s="203">
        <f t="shared" si="26"/>
        <v>31271756</v>
      </c>
      <c r="CY43" t="str">
        <f t="shared" si="12"/>
        <v/>
      </c>
    </row>
    <row r="44" spans="1:103" ht="15" customHeight="1" x14ac:dyDescent="0.25">
      <c r="A44" s="589">
        <v>21</v>
      </c>
      <c r="B44" s="590" t="s">
        <v>65</v>
      </c>
      <c r="C44" s="590" t="s">
        <v>82</v>
      </c>
      <c r="D44" s="590" t="s">
        <v>57</v>
      </c>
      <c r="E44" s="591" t="s">
        <v>101</v>
      </c>
      <c r="F44" s="592">
        <v>3600</v>
      </c>
      <c r="G44" s="205"/>
      <c r="H44" s="205"/>
      <c r="I44" s="205"/>
      <c r="J44" s="205"/>
      <c r="K44" s="205"/>
      <c r="L44" s="205"/>
      <c r="M44" s="206"/>
      <c r="N44" s="205"/>
      <c r="O44" s="205"/>
      <c r="P44" s="205"/>
      <c r="Q44" s="207"/>
      <c r="R44" s="207"/>
      <c r="S44" s="206"/>
      <c r="T44" s="206"/>
      <c r="U44" s="208"/>
      <c r="V44" s="208"/>
      <c r="W44" s="208"/>
      <c r="X44" s="208"/>
      <c r="Y44" s="208"/>
      <c r="Z44" s="208"/>
      <c r="AA44" s="255">
        <f>SUM(F44:Z44)</f>
        <v>3600</v>
      </c>
      <c r="AB44" s="255">
        <v>3600000</v>
      </c>
      <c r="AC44" s="205"/>
      <c r="AD44" s="205"/>
      <c r="AE44" s="205"/>
      <c r="AF44" s="205"/>
      <c r="AG44" s="205"/>
      <c r="AH44" s="205"/>
      <c r="AI44" s="206"/>
      <c r="AJ44" s="205"/>
      <c r="AK44" s="205"/>
      <c r="AL44" s="205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12">
        <f t="shared" si="42"/>
        <v>3600</v>
      </c>
      <c r="BB44" s="212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>
        <f t="shared" si="44"/>
        <v>-3600</v>
      </c>
      <c r="BN44" s="72"/>
      <c r="BO44" s="72"/>
      <c r="BP44" s="72"/>
      <c r="BQ44" s="72"/>
      <c r="BR44" s="72"/>
      <c r="BS44" s="72"/>
      <c r="BT44" s="72"/>
      <c r="BU44" s="72"/>
      <c r="BV44" s="72"/>
      <c r="BW44" s="21"/>
      <c r="BX44" s="21"/>
      <c r="BY44" s="593"/>
      <c r="BZ44" s="593">
        <v>605280</v>
      </c>
      <c r="CA44" s="593">
        <v>302640</v>
      </c>
      <c r="CB44" s="258"/>
      <c r="CC44" s="258"/>
      <c r="CD44" s="258"/>
      <c r="CE44" s="258"/>
      <c r="CF44" s="258"/>
      <c r="CG44" s="258"/>
      <c r="CH44" s="258"/>
      <c r="CI44" s="258"/>
      <c r="CJ44" s="259"/>
      <c r="CK44" s="595">
        <f>SUM(BY44:CJ44)</f>
        <v>907920</v>
      </c>
      <c r="CL44"/>
      <c r="CM44"/>
      <c r="CO44" s="3">
        <f t="shared" si="33"/>
        <v>3600000</v>
      </c>
      <c r="CP44" s="3">
        <f t="shared" si="34"/>
        <v>2692080</v>
      </c>
      <c r="CQ44" s="3">
        <f>+SUM(BY44:CA44)</f>
        <v>907920</v>
      </c>
      <c r="CR44" s="3">
        <f t="shared" si="6"/>
        <v>0</v>
      </c>
      <c r="CS44" s="3">
        <f t="shared" si="7"/>
        <v>907920</v>
      </c>
      <c r="CT44" s="3">
        <f t="shared" si="8"/>
        <v>0</v>
      </c>
      <c r="CU44" s="3">
        <f t="shared" si="9"/>
        <v>0</v>
      </c>
      <c r="CV44" s="3">
        <f t="shared" si="10"/>
        <v>0</v>
      </c>
      <c r="CW44" s="3">
        <f t="shared" si="11"/>
        <v>907920</v>
      </c>
      <c r="CX44" s="3">
        <f t="shared" si="26"/>
        <v>2692080</v>
      </c>
      <c r="CY44" t="str">
        <f t="shared" si="12"/>
        <v/>
      </c>
    </row>
    <row r="45" spans="1:103" ht="15" customHeight="1" x14ac:dyDescent="0.25">
      <c r="A45" s="589">
        <v>21</v>
      </c>
      <c r="B45" s="590" t="s">
        <v>65</v>
      </c>
      <c r="C45" s="590" t="s">
        <v>82</v>
      </c>
      <c r="D45" s="590" t="s">
        <v>82</v>
      </c>
      <c r="E45" s="591" t="s">
        <v>102</v>
      </c>
      <c r="F45" s="592">
        <v>38000</v>
      </c>
      <c r="G45" s="205"/>
      <c r="H45" s="205"/>
      <c r="I45" s="205"/>
      <c r="J45" s="205"/>
      <c r="K45" s="205"/>
      <c r="L45" s="205"/>
      <c r="M45" s="206"/>
      <c r="N45" s="205"/>
      <c r="O45" s="205"/>
      <c r="P45" s="205"/>
      <c r="Q45" s="207"/>
      <c r="R45" s="207"/>
      <c r="S45" s="206"/>
      <c r="T45" s="206"/>
      <c r="U45" s="208"/>
      <c r="V45" s="208"/>
      <c r="W45" s="208"/>
      <c r="X45" s="208"/>
      <c r="Y45" s="208"/>
      <c r="Z45" s="208"/>
      <c r="AA45" s="260">
        <f>SUM(F45:Z45)</f>
        <v>38000</v>
      </c>
      <c r="AB45" s="260">
        <v>32700000</v>
      </c>
      <c r="AC45" s="205"/>
      <c r="AD45" s="205"/>
      <c r="AE45" s="205"/>
      <c r="AF45" s="205"/>
      <c r="AG45" s="205"/>
      <c r="AH45" s="205"/>
      <c r="AI45" s="206"/>
      <c r="AJ45" s="205"/>
      <c r="AK45" s="205"/>
      <c r="AL45" s="205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12">
        <f t="shared" si="42"/>
        <v>38000</v>
      </c>
      <c r="BB45" s="212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>
        <f t="shared" si="44"/>
        <v>-38000</v>
      </c>
      <c r="BN45" s="72"/>
      <c r="BO45" s="72"/>
      <c r="BP45" s="72"/>
      <c r="BQ45" s="72"/>
      <c r="BR45" s="72"/>
      <c r="BS45" s="72"/>
      <c r="BT45" s="72"/>
      <c r="BU45" s="72"/>
      <c r="BV45" s="72"/>
      <c r="BW45" s="21"/>
      <c r="BX45" s="21"/>
      <c r="BY45" s="594"/>
      <c r="BZ45" s="594">
        <v>6061540</v>
      </c>
      <c r="CA45" s="594">
        <v>3358784</v>
      </c>
      <c r="CB45" s="261"/>
      <c r="CC45" s="261"/>
      <c r="CD45" s="261"/>
      <c r="CE45" s="261"/>
      <c r="CF45" s="261"/>
      <c r="CG45" s="261"/>
      <c r="CH45" s="261"/>
      <c r="CI45" s="261"/>
      <c r="CJ45" s="262"/>
      <c r="CK45" s="596">
        <f>SUM(BY45:CJ45)</f>
        <v>9420324</v>
      </c>
      <c r="CL45"/>
      <c r="CM45"/>
      <c r="CO45" s="3">
        <f t="shared" si="33"/>
        <v>38000000</v>
      </c>
      <c r="CP45" s="3">
        <f t="shared" si="34"/>
        <v>28579676</v>
      </c>
      <c r="CQ45" s="3">
        <f>+SUM(BY45:CA45)</f>
        <v>9420324</v>
      </c>
      <c r="CR45" s="3">
        <f t="shared" si="6"/>
        <v>0</v>
      </c>
      <c r="CS45" s="3">
        <f t="shared" si="7"/>
        <v>9420324</v>
      </c>
      <c r="CT45" s="3">
        <f t="shared" si="8"/>
        <v>0</v>
      </c>
      <c r="CU45" s="3">
        <f t="shared" si="9"/>
        <v>0</v>
      </c>
      <c r="CV45" s="3">
        <f t="shared" si="10"/>
        <v>0</v>
      </c>
      <c r="CW45" s="3">
        <f t="shared" si="11"/>
        <v>9420324</v>
      </c>
      <c r="CX45" s="3">
        <f t="shared" si="26"/>
        <v>28579676</v>
      </c>
      <c r="CY45" t="str">
        <f t="shared" si="12"/>
        <v/>
      </c>
    </row>
    <row r="46" spans="1:103" ht="15" customHeight="1" x14ac:dyDescent="0.25">
      <c r="A46" s="263">
        <v>21</v>
      </c>
      <c r="B46" s="264" t="s">
        <v>65</v>
      </c>
      <c r="C46" s="264" t="s">
        <v>84</v>
      </c>
      <c r="D46" s="264"/>
      <c r="E46" s="265" t="s">
        <v>103</v>
      </c>
      <c r="F46" s="532">
        <f>SUM(F47:F48)</f>
        <v>98000</v>
      </c>
      <c r="G46" s="198"/>
      <c r="H46" s="198"/>
      <c r="I46" s="198"/>
      <c r="J46" s="198"/>
      <c r="K46" s="198"/>
      <c r="L46" s="198"/>
      <c r="M46" s="199"/>
      <c r="N46" s="198"/>
      <c r="O46" s="198"/>
      <c r="P46" s="198"/>
      <c r="Q46" s="253">
        <f>SUM(Q47:Q48)</f>
        <v>0</v>
      </c>
      <c r="R46" s="253"/>
      <c r="S46" s="199"/>
      <c r="T46" s="199"/>
      <c r="U46" s="195"/>
      <c r="V46" s="195"/>
      <c r="W46" s="195"/>
      <c r="X46" s="195"/>
      <c r="Y46" s="195"/>
      <c r="Z46" s="195"/>
      <c r="AA46" s="266">
        <f t="shared" ref="AA46:AA109" si="48">SUM(F46:Z46)</f>
        <v>98000</v>
      </c>
      <c r="AB46" s="267">
        <f>SUM(AB47:AB48)</f>
        <v>67950000</v>
      </c>
      <c r="AC46" s="198"/>
      <c r="AD46" s="198"/>
      <c r="AE46" s="198"/>
      <c r="AF46" s="198">
        <f>+AF47+AF48</f>
        <v>0</v>
      </c>
      <c r="AG46" s="198"/>
      <c r="AH46" s="198"/>
      <c r="AI46" s="199"/>
      <c r="AJ46" s="198"/>
      <c r="AK46" s="198"/>
      <c r="AL46" s="198"/>
      <c r="AM46" s="199"/>
      <c r="AN46" s="199"/>
      <c r="AO46" s="199"/>
      <c r="AP46" s="199"/>
      <c r="AQ46" s="199"/>
      <c r="AR46" s="199"/>
      <c r="AS46" s="253">
        <f>SUM(AS47:AS48)</f>
        <v>0</v>
      </c>
      <c r="AT46" s="253">
        <f>SUM(AT47:AT48)</f>
        <v>0</v>
      </c>
      <c r="AU46" s="199"/>
      <c r="AV46" s="253">
        <f>SUM(AV47:AV48)</f>
        <v>0</v>
      </c>
      <c r="AW46" s="199"/>
      <c r="AX46" s="199"/>
      <c r="AY46" s="199"/>
      <c r="AZ46" s="199"/>
      <c r="BA46" s="199">
        <f t="shared" si="42"/>
        <v>98000</v>
      </c>
      <c r="BB46" s="199">
        <f>+SUM(BB47:BB48)</f>
        <v>0</v>
      </c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200">
        <f t="shared" si="44"/>
        <v>-98000</v>
      </c>
      <c r="BN46" s="72"/>
      <c r="BO46" s="72"/>
      <c r="BP46" s="72"/>
      <c r="BQ46" s="72"/>
      <c r="BR46" s="72"/>
      <c r="BS46" s="72"/>
      <c r="BT46" s="72"/>
      <c r="BU46" s="72"/>
      <c r="BV46" s="72"/>
      <c r="BW46" s="21"/>
      <c r="BX46" s="21"/>
      <c r="BY46" s="268"/>
      <c r="BZ46" s="268">
        <f t="shared" ref="BZ46:CK46" si="49">SUM(BZ47:BZ48)</f>
        <v>0</v>
      </c>
      <c r="CA46" s="268">
        <f t="shared" si="49"/>
        <v>27106663</v>
      </c>
      <c r="CB46" s="268">
        <f t="shared" si="49"/>
        <v>0</v>
      </c>
      <c r="CC46" s="268">
        <f t="shared" si="49"/>
        <v>0</v>
      </c>
      <c r="CD46" s="268">
        <f t="shared" si="49"/>
        <v>0</v>
      </c>
      <c r="CE46" s="268">
        <f t="shared" si="49"/>
        <v>0</v>
      </c>
      <c r="CF46" s="268">
        <f t="shared" si="49"/>
        <v>0</v>
      </c>
      <c r="CG46" s="268">
        <f t="shared" si="49"/>
        <v>0</v>
      </c>
      <c r="CH46" s="268">
        <f>SUM(CH47:CH48)</f>
        <v>0</v>
      </c>
      <c r="CI46" s="268">
        <f t="shared" si="49"/>
        <v>0</v>
      </c>
      <c r="CJ46" s="268">
        <f t="shared" si="49"/>
        <v>0</v>
      </c>
      <c r="CK46" s="268">
        <f t="shared" si="49"/>
        <v>27106663</v>
      </c>
      <c r="CL46" s="202"/>
      <c r="CM46" s="202"/>
      <c r="CN46" s="202"/>
      <c r="CO46" s="203">
        <f t="shared" si="33"/>
        <v>98000000</v>
      </c>
      <c r="CP46" s="203">
        <f t="shared" si="34"/>
        <v>70893337</v>
      </c>
      <c r="CQ46" s="203">
        <f t="shared" si="46"/>
        <v>27106663</v>
      </c>
      <c r="CR46" s="203">
        <f t="shared" si="6"/>
        <v>0</v>
      </c>
      <c r="CS46" s="203">
        <f t="shared" si="7"/>
        <v>27106663</v>
      </c>
      <c r="CT46" s="203">
        <f t="shared" si="8"/>
        <v>0</v>
      </c>
      <c r="CU46" s="203">
        <f t="shared" si="9"/>
        <v>0</v>
      </c>
      <c r="CV46" s="203">
        <f t="shared" si="10"/>
        <v>0</v>
      </c>
      <c r="CW46" s="203">
        <f t="shared" si="11"/>
        <v>27106663</v>
      </c>
      <c r="CX46" s="203">
        <f t="shared" si="26"/>
        <v>70893337</v>
      </c>
      <c r="CY46" t="str">
        <f t="shared" si="12"/>
        <v/>
      </c>
    </row>
    <row r="47" spans="1:103" ht="15" customHeight="1" x14ac:dyDescent="0.25">
      <c r="A47" s="597">
        <v>21</v>
      </c>
      <c r="B47" s="598" t="s">
        <v>65</v>
      </c>
      <c r="C47" s="598" t="s">
        <v>84</v>
      </c>
      <c r="D47" s="598" t="s">
        <v>57</v>
      </c>
      <c r="E47" s="599" t="s">
        <v>104</v>
      </c>
      <c r="F47" s="600">
        <v>54000</v>
      </c>
      <c r="G47" s="205"/>
      <c r="H47" s="205"/>
      <c r="I47" s="205"/>
      <c r="J47" s="205"/>
      <c r="K47" s="205"/>
      <c r="L47" s="205"/>
      <c r="M47" s="206"/>
      <c r="N47" s="205"/>
      <c r="O47" s="205"/>
      <c r="P47" s="205"/>
      <c r="Q47" s="207"/>
      <c r="R47" s="207"/>
      <c r="S47" s="206"/>
      <c r="T47" s="206"/>
      <c r="U47" s="208"/>
      <c r="V47" s="208"/>
      <c r="W47" s="208"/>
      <c r="X47" s="208"/>
      <c r="Y47" s="208"/>
      <c r="Z47" s="208"/>
      <c r="AA47" s="267">
        <f t="shared" si="48"/>
        <v>54000</v>
      </c>
      <c r="AB47" s="267">
        <v>36887000</v>
      </c>
      <c r="AC47" s="205"/>
      <c r="AD47" s="205"/>
      <c r="AE47" s="205"/>
      <c r="AF47" s="211"/>
      <c r="AG47" s="205"/>
      <c r="AH47" s="205"/>
      <c r="AI47" s="206"/>
      <c r="AJ47" s="205"/>
      <c r="AK47" s="205"/>
      <c r="AL47" s="205"/>
      <c r="AM47" s="206"/>
      <c r="AN47" s="206"/>
      <c r="AO47" s="207"/>
      <c r="AP47" s="206"/>
      <c r="AQ47" s="206"/>
      <c r="AR47" s="206"/>
      <c r="AS47" s="207"/>
      <c r="AT47" s="207"/>
      <c r="AU47" s="206"/>
      <c r="AV47" s="207"/>
      <c r="AW47" s="206"/>
      <c r="AX47" s="206"/>
      <c r="AY47" s="206"/>
      <c r="AZ47" s="206"/>
      <c r="BA47" s="212">
        <f t="shared" si="42"/>
        <v>54000</v>
      </c>
      <c r="BB47" s="212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>
        <f t="shared" si="44"/>
        <v>-54000</v>
      </c>
      <c r="BN47" s="72"/>
      <c r="BO47" s="72"/>
      <c r="BP47" s="72"/>
      <c r="BQ47" s="72"/>
      <c r="BR47" s="72"/>
      <c r="BS47" s="72"/>
      <c r="BT47" s="72"/>
      <c r="BU47" s="72"/>
      <c r="BV47" s="72"/>
      <c r="BW47" s="21"/>
      <c r="BX47" s="21"/>
      <c r="BY47" s="601"/>
      <c r="BZ47" s="601"/>
      <c r="CA47" s="601">
        <v>14768505</v>
      </c>
      <c r="CB47" s="269"/>
      <c r="CC47" s="269"/>
      <c r="CD47" s="269"/>
      <c r="CE47" s="269"/>
      <c r="CF47" s="269"/>
      <c r="CG47" s="269"/>
      <c r="CH47" s="269"/>
      <c r="CI47" s="269"/>
      <c r="CJ47" s="270"/>
      <c r="CK47" s="603">
        <f>SUM(BY47:CJ47)</f>
        <v>14768505</v>
      </c>
      <c r="CL47"/>
      <c r="CM47"/>
      <c r="CO47" s="3">
        <f t="shared" si="33"/>
        <v>54000000</v>
      </c>
      <c r="CP47" s="3">
        <f t="shared" si="34"/>
        <v>39231495</v>
      </c>
      <c r="CQ47" s="3">
        <f t="shared" si="46"/>
        <v>14768505</v>
      </c>
      <c r="CR47" s="3">
        <f t="shared" si="6"/>
        <v>0</v>
      </c>
      <c r="CS47" s="3">
        <f t="shared" si="7"/>
        <v>14768505</v>
      </c>
      <c r="CT47" s="3">
        <f t="shared" si="8"/>
        <v>0</v>
      </c>
      <c r="CU47" s="3">
        <f t="shared" si="9"/>
        <v>0</v>
      </c>
      <c r="CV47" s="3">
        <f t="shared" si="10"/>
        <v>0</v>
      </c>
      <c r="CW47" s="3">
        <f t="shared" si="11"/>
        <v>14768505</v>
      </c>
      <c r="CX47" s="3">
        <f t="shared" si="26"/>
        <v>39231495</v>
      </c>
      <c r="CY47" t="str">
        <f t="shared" si="12"/>
        <v/>
      </c>
    </row>
    <row r="48" spans="1:103" ht="15" customHeight="1" x14ac:dyDescent="0.25">
      <c r="A48" s="597">
        <v>21</v>
      </c>
      <c r="B48" s="598" t="s">
        <v>65</v>
      </c>
      <c r="C48" s="598" t="s">
        <v>84</v>
      </c>
      <c r="D48" s="598" t="s">
        <v>82</v>
      </c>
      <c r="E48" s="599" t="s">
        <v>105</v>
      </c>
      <c r="F48" s="600">
        <v>44000</v>
      </c>
      <c r="G48" s="205"/>
      <c r="H48" s="205"/>
      <c r="I48" s="205"/>
      <c r="J48" s="205"/>
      <c r="K48" s="205"/>
      <c r="L48" s="205"/>
      <c r="M48" s="206"/>
      <c r="N48" s="205"/>
      <c r="O48" s="205"/>
      <c r="P48" s="205"/>
      <c r="Q48" s="207"/>
      <c r="R48" s="207"/>
      <c r="S48" s="206"/>
      <c r="T48" s="206"/>
      <c r="U48" s="208"/>
      <c r="V48" s="208"/>
      <c r="W48" s="208"/>
      <c r="X48" s="208"/>
      <c r="Y48" s="208"/>
      <c r="Z48" s="208"/>
      <c r="AA48" s="271">
        <f t="shared" si="48"/>
        <v>44000</v>
      </c>
      <c r="AB48" s="271">
        <v>31063000</v>
      </c>
      <c r="AC48" s="205"/>
      <c r="AD48" s="205"/>
      <c r="AE48" s="205"/>
      <c r="AF48" s="211"/>
      <c r="AG48" s="205"/>
      <c r="AH48" s="205"/>
      <c r="AI48" s="206"/>
      <c r="AJ48" s="205"/>
      <c r="AK48" s="205"/>
      <c r="AL48" s="205"/>
      <c r="AM48" s="206"/>
      <c r="AN48" s="206"/>
      <c r="AO48" s="207"/>
      <c r="AP48" s="206"/>
      <c r="AQ48" s="206"/>
      <c r="AR48" s="206"/>
      <c r="AS48" s="207"/>
      <c r="AT48" s="207"/>
      <c r="AU48" s="206"/>
      <c r="AV48" s="207"/>
      <c r="AW48" s="206"/>
      <c r="AX48" s="206"/>
      <c r="AY48" s="206"/>
      <c r="AZ48" s="206"/>
      <c r="BA48" s="212">
        <f t="shared" si="42"/>
        <v>44000</v>
      </c>
      <c r="BB48" s="212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>
        <f t="shared" si="44"/>
        <v>-44000</v>
      </c>
      <c r="BN48" s="72"/>
      <c r="BO48" s="72"/>
      <c r="BP48" s="72"/>
      <c r="BQ48" s="72"/>
      <c r="BR48" s="72"/>
      <c r="BS48" s="72"/>
      <c r="BT48" s="72"/>
      <c r="BU48" s="72"/>
      <c r="BV48" s="72"/>
      <c r="BW48" s="21"/>
      <c r="BX48" s="21"/>
      <c r="BY48" s="602"/>
      <c r="BZ48" s="602"/>
      <c r="CA48" s="602">
        <v>12338158</v>
      </c>
      <c r="CB48" s="272"/>
      <c r="CC48" s="272"/>
      <c r="CD48" s="272"/>
      <c r="CE48" s="272"/>
      <c r="CF48" s="272"/>
      <c r="CG48" s="272"/>
      <c r="CH48" s="272"/>
      <c r="CI48" s="272"/>
      <c r="CJ48" s="273"/>
      <c r="CK48" s="604">
        <f>SUM(BY48:CJ48)</f>
        <v>12338158</v>
      </c>
      <c r="CL48"/>
      <c r="CM48"/>
      <c r="CO48" s="3">
        <f t="shared" si="33"/>
        <v>44000000</v>
      </c>
      <c r="CP48" s="3">
        <f t="shared" si="34"/>
        <v>31661842</v>
      </c>
      <c r="CQ48" s="3">
        <f t="shared" si="46"/>
        <v>12338158</v>
      </c>
      <c r="CR48" s="3">
        <f t="shared" si="6"/>
        <v>0</v>
      </c>
      <c r="CS48" s="3">
        <f t="shared" si="7"/>
        <v>12338158</v>
      </c>
      <c r="CT48" s="3">
        <f t="shared" si="8"/>
        <v>0</v>
      </c>
      <c r="CU48" s="3">
        <f t="shared" si="9"/>
        <v>0</v>
      </c>
      <c r="CV48" s="3">
        <f t="shared" si="10"/>
        <v>0</v>
      </c>
      <c r="CW48" s="3">
        <f t="shared" si="11"/>
        <v>12338158</v>
      </c>
      <c r="CX48" s="3">
        <f t="shared" si="26"/>
        <v>31661842</v>
      </c>
      <c r="CY48" t="str">
        <f t="shared" si="12"/>
        <v/>
      </c>
    </row>
    <row r="49" spans="1:103" ht="15" customHeight="1" x14ac:dyDescent="0.25">
      <c r="A49" s="274">
        <v>21</v>
      </c>
      <c r="B49" s="275" t="s">
        <v>65</v>
      </c>
      <c r="C49" s="275" t="s">
        <v>86</v>
      </c>
      <c r="D49" s="275"/>
      <c r="E49" s="276" t="s">
        <v>106</v>
      </c>
      <c r="F49" s="533">
        <f>SUM(F50:F53)</f>
        <v>86621</v>
      </c>
      <c r="G49" s="198"/>
      <c r="H49" s="198"/>
      <c r="I49" s="198"/>
      <c r="J49" s="198"/>
      <c r="K49" s="198"/>
      <c r="L49" s="198"/>
      <c r="M49" s="199"/>
      <c r="N49" s="198"/>
      <c r="O49" s="198"/>
      <c r="P49" s="198"/>
      <c r="Q49" s="253"/>
      <c r="R49" s="253"/>
      <c r="S49" s="199"/>
      <c r="T49" s="199"/>
      <c r="U49" s="195"/>
      <c r="V49" s="195"/>
      <c r="W49" s="195"/>
      <c r="X49" s="195"/>
      <c r="Y49" s="195"/>
      <c r="Z49" s="195"/>
      <c r="AA49" s="277">
        <f t="shared" si="48"/>
        <v>86621</v>
      </c>
      <c r="AB49" s="278">
        <f>SUM(F49:T49)</f>
        <v>86621</v>
      </c>
      <c r="AC49" s="198"/>
      <c r="AD49" s="198"/>
      <c r="AE49" s="198"/>
      <c r="AF49" s="198"/>
      <c r="AG49" s="198"/>
      <c r="AH49" s="198"/>
      <c r="AI49" s="199"/>
      <c r="AJ49" s="198"/>
      <c r="AK49" s="198"/>
      <c r="AL49" s="198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>
        <f t="shared" si="42"/>
        <v>86621</v>
      </c>
      <c r="BB49" s="199">
        <f>SUM(BB50:BB53)</f>
        <v>0</v>
      </c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200">
        <f t="shared" si="44"/>
        <v>-86621</v>
      </c>
      <c r="BN49" s="72"/>
      <c r="BO49" s="72"/>
      <c r="BP49" s="72"/>
      <c r="BQ49" s="72"/>
      <c r="BR49" s="72"/>
      <c r="BS49" s="72"/>
      <c r="BT49" s="72"/>
      <c r="BU49" s="72"/>
      <c r="BV49" s="72"/>
      <c r="BW49" s="21"/>
      <c r="BX49" s="21"/>
      <c r="BY49" s="279">
        <f>SUM(BY50:BY53)</f>
        <v>0</v>
      </c>
      <c r="BZ49" s="279">
        <f t="shared" ref="BZ49:CK49" si="50">SUM(BZ50:BZ53)</f>
        <v>11033165</v>
      </c>
      <c r="CA49" s="279">
        <f t="shared" si="50"/>
        <v>6157486</v>
      </c>
      <c r="CB49" s="279">
        <f t="shared" si="50"/>
        <v>0</v>
      </c>
      <c r="CC49" s="279">
        <f t="shared" si="50"/>
        <v>0</v>
      </c>
      <c r="CD49" s="279">
        <f t="shared" si="50"/>
        <v>0</v>
      </c>
      <c r="CE49" s="279">
        <f t="shared" si="50"/>
        <v>0</v>
      </c>
      <c r="CF49" s="279">
        <f t="shared" si="50"/>
        <v>0</v>
      </c>
      <c r="CG49" s="279">
        <f t="shared" si="50"/>
        <v>0</v>
      </c>
      <c r="CH49" s="279">
        <f t="shared" si="50"/>
        <v>0</v>
      </c>
      <c r="CI49" s="279">
        <f t="shared" si="50"/>
        <v>0</v>
      </c>
      <c r="CJ49" s="279">
        <f t="shared" si="50"/>
        <v>0</v>
      </c>
      <c r="CK49" s="279">
        <f t="shared" si="50"/>
        <v>17190651</v>
      </c>
      <c r="CL49" s="202"/>
      <c r="CM49" s="202"/>
      <c r="CN49" s="202"/>
      <c r="CO49" s="203">
        <f t="shared" si="33"/>
        <v>86621000</v>
      </c>
      <c r="CP49" s="203">
        <f t="shared" si="34"/>
        <v>69430349</v>
      </c>
      <c r="CQ49" s="203">
        <f t="shared" si="46"/>
        <v>17190651</v>
      </c>
      <c r="CR49" s="203">
        <f t="shared" si="6"/>
        <v>0</v>
      </c>
      <c r="CS49" s="203">
        <f t="shared" si="7"/>
        <v>17190651</v>
      </c>
      <c r="CT49" s="203">
        <f t="shared" si="8"/>
        <v>0</v>
      </c>
      <c r="CU49" s="203">
        <f t="shared" si="9"/>
        <v>0</v>
      </c>
      <c r="CV49" s="203">
        <f t="shared" si="10"/>
        <v>0</v>
      </c>
      <c r="CW49" s="203">
        <f t="shared" si="11"/>
        <v>17190651</v>
      </c>
      <c r="CX49" s="203">
        <f t="shared" si="26"/>
        <v>69430349</v>
      </c>
      <c r="CY49" t="str">
        <f t="shared" si="12"/>
        <v/>
      </c>
    </row>
    <row r="50" spans="1:103" ht="25.5" customHeight="1" x14ac:dyDescent="0.25">
      <c r="A50" s="605">
        <v>21</v>
      </c>
      <c r="B50" s="606" t="s">
        <v>65</v>
      </c>
      <c r="C50" s="606" t="s">
        <v>86</v>
      </c>
      <c r="D50" s="606" t="s">
        <v>86</v>
      </c>
      <c r="E50" s="607" t="s">
        <v>107</v>
      </c>
      <c r="F50" s="608">
        <v>56621</v>
      </c>
      <c r="G50" s="205"/>
      <c r="H50" s="205"/>
      <c r="I50" s="205"/>
      <c r="J50" s="205"/>
      <c r="K50" s="205"/>
      <c r="L50" s="205"/>
      <c r="M50" s="206"/>
      <c r="N50" s="205"/>
      <c r="O50" s="205"/>
      <c r="P50" s="205"/>
      <c r="Q50" s="207"/>
      <c r="R50" s="207"/>
      <c r="S50" s="206"/>
      <c r="T50" s="206"/>
      <c r="U50" s="208"/>
      <c r="V50" s="208"/>
      <c r="W50" s="208"/>
      <c r="X50" s="208"/>
      <c r="Y50" s="208"/>
      <c r="Z50" s="208"/>
      <c r="AA50" s="278">
        <f t="shared" si="48"/>
        <v>56621</v>
      </c>
      <c r="AB50" s="278">
        <f>SUM(F50:T50)</f>
        <v>56621</v>
      </c>
      <c r="AC50" s="205"/>
      <c r="AD50" s="205"/>
      <c r="AE50" s="205"/>
      <c r="AF50" s="205"/>
      <c r="AG50" s="205"/>
      <c r="AH50" s="205"/>
      <c r="AI50" s="206"/>
      <c r="AJ50" s="205"/>
      <c r="AK50" s="205"/>
      <c r="AL50" s="205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12">
        <f t="shared" si="42"/>
        <v>56621</v>
      </c>
      <c r="BB50" s="280"/>
      <c r="BC50" s="281"/>
      <c r="BD50" s="281"/>
      <c r="BE50" s="281"/>
      <c r="BF50" s="281"/>
      <c r="BG50" s="281"/>
      <c r="BH50" s="281"/>
      <c r="BI50" s="281"/>
      <c r="BJ50" s="281"/>
      <c r="BK50" s="281"/>
      <c r="BL50" s="281"/>
      <c r="BM50" s="173">
        <f t="shared" si="44"/>
        <v>-56621</v>
      </c>
      <c r="BN50" s="72"/>
      <c r="BO50" s="72"/>
      <c r="BP50" s="72"/>
      <c r="BQ50" s="72"/>
      <c r="BR50" s="72"/>
      <c r="BS50" s="72"/>
      <c r="BT50" s="72"/>
      <c r="BU50" s="72"/>
      <c r="BV50" s="72"/>
      <c r="BW50" s="21"/>
      <c r="BX50" s="21"/>
      <c r="BY50" s="617"/>
      <c r="BZ50" s="617">
        <v>9436832</v>
      </c>
      <c r="CA50" s="617">
        <v>4718416</v>
      </c>
      <c r="CB50" s="282"/>
      <c r="CC50" s="282"/>
      <c r="CD50" s="282"/>
      <c r="CE50" s="282"/>
      <c r="CF50" s="282"/>
      <c r="CG50" s="282"/>
      <c r="CH50" s="282"/>
      <c r="CI50" s="282"/>
      <c r="CJ50" s="283"/>
      <c r="CK50" s="621">
        <f>SUM(BY50:CJ50)</f>
        <v>14155248</v>
      </c>
      <c r="CL50"/>
      <c r="CM50"/>
      <c r="CO50" s="3">
        <f t="shared" si="33"/>
        <v>56621000</v>
      </c>
      <c r="CP50" s="3">
        <f t="shared" si="34"/>
        <v>42465752</v>
      </c>
      <c r="CQ50" s="3">
        <f t="shared" si="46"/>
        <v>14155248</v>
      </c>
      <c r="CR50" s="3">
        <f t="shared" si="6"/>
        <v>0</v>
      </c>
      <c r="CS50" s="3">
        <f t="shared" si="7"/>
        <v>14155248</v>
      </c>
      <c r="CT50" s="3">
        <f t="shared" si="8"/>
        <v>0</v>
      </c>
      <c r="CU50" s="3">
        <f t="shared" si="9"/>
        <v>0</v>
      </c>
      <c r="CV50" s="3">
        <f t="shared" si="10"/>
        <v>0</v>
      </c>
      <c r="CW50" s="3">
        <f t="shared" si="11"/>
        <v>14155248</v>
      </c>
      <c r="CX50" s="3">
        <f t="shared" si="26"/>
        <v>42465752</v>
      </c>
      <c r="CY50" t="str">
        <f t="shared" si="12"/>
        <v/>
      </c>
    </row>
    <row r="51" spans="1:103" ht="15" customHeight="1" x14ac:dyDescent="0.25">
      <c r="A51" s="605">
        <v>21</v>
      </c>
      <c r="B51" s="606" t="s">
        <v>65</v>
      </c>
      <c r="C51" s="606" t="s">
        <v>86</v>
      </c>
      <c r="D51" s="606" t="s">
        <v>108</v>
      </c>
      <c r="E51" s="607" t="s">
        <v>109</v>
      </c>
      <c r="F51" s="608">
        <v>2000</v>
      </c>
      <c r="G51" s="205"/>
      <c r="H51" s="205"/>
      <c r="I51" s="205"/>
      <c r="J51" s="205"/>
      <c r="K51" s="205"/>
      <c r="L51" s="205"/>
      <c r="M51" s="206"/>
      <c r="N51" s="205"/>
      <c r="O51" s="205"/>
      <c r="P51" s="205"/>
      <c r="Q51" s="207"/>
      <c r="R51" s="207"/>
      <c r="S51" s="206"/>
      <c r="T51" s="206"/>
      <c r="U51" s="208"/>
      <c r="V51" s="208"/>
      <c r="W51" s="208"/>
      <c r="X51" s="208"/>
      <c r="Y51" s="208"/>
      <c r="Z51" s="208"/>
      <c r="AA51" s="284">
        <f t="shared" si="48"/>
        <v>2000</v>
      </c>
      <c r="AB51" s="284">
        <f>SUM(F51:T51)</f>
        <v>2000</v>
      </c>
      <c r="AC51" s="205"/>
      <c r="AD51" s="205"/>
      <c r="AE51" s="205"/>
      <c r="AF51" s="205"/>
      <c r="AG51" s="205"/>
      <c r="AH51" s="205"/>
      <c r="AI51" s="206"/>
      <c r="AJ51" s="205"/>
      <c r="AK51" s="205"/>
      <c r="AL51" s="205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12">
        <f t="shared" si="42"/>
        <v>2000</v>
      </c>
      <c r="BB51" s="280"/>
      <c r="BC51" s="281"/>
      <c r="BD51" s="281"/>
      <c r="BE51" s="281"/>
      <c r="BF51" s="281"/>
      <c r="BG51" s="281"/>
      <c r="BH51" s="281"/>
      <c r="BI51" s="281"/>
      <c r="BJ51" s="281"/>
      <c r="BK51" s="281"/>
      <c r="BL51" s="281"/>
      <c r="BM51" s="173">
        <f t="shared" si="44"/>
        <v>-2000</v>
      </c>
      <c r="BN51" s="72"/>
      <c r="BO51" s="72"/>
      <c r="BP51" s="72"/>
      <c r="BQ51" s="72"/>
      <c r="BR51" s="72"/>
      <c r="BS51" s="72"/>
      <c r="BT51" s="72"/>
      <c r="BU51" s="72"/>
      <c r="BV51" s="72"/>
      <c r="BW51" s="21"/>
      <c r="BX51" s="21"/>
      <c r="BY51" s="618"/>
      <c r="BZ51" s="618"/>
      <c r="CA51" s="618">
        <v>0</v>
      </c>
      <c r="CB51" s="285"/>
      <c r="CC51" s="285"/>
      <c r="CD51" s="285"/>
      <c r="CE51" s="285"/>
      <c r="CF51" s="285"/>
      <c r="CG51" s="285"/>
      <c r="CH51" s="285"/>
      <c r="CI51" s="285"/>
      <c r="CJ51" s="286"/>
      <c r="CK51" s="622">
        <f>SUM(BY51:CJ51)</f>
        <v>0</v>
      </c>
      <c r="CL51"/>
      <c r="CM51"/>
      <c r="CO51" s="3">
        <f t="shared" si="33"/>
        <v>2000000</v>
      </c>
      <c r="CP51" s="3">
        <f t="shared" si="34"/>
        <v>2000000</v>
      </c>
      <c r="CQ51" s="3">
        <f t="shared" si="46"/>
        <v>0</v>
      </c>
      <c r="CR51" s="3">
        <f t="shared" si="6"/>
        <v>0</v>
      </c>
      <c r="CS51" s="3">
        <f t="shared" si="7"/>
        <v>0</v>
      </c>
      <c r="CT51" s="3">
        <f t="shared" si="8"/>
        <v>0</v>
      </c>
      <c r="CU51" s="3">
        <f t="shared" si="9"/>
        <v>0</v>
      </c>
      <c r="CV51" s="3">
        <f t="shared" si="10"/>
        <v>0</v>
      </c>
      <c r="CW51" s="3">
        <f t="shared" si="11"/>
        <v>0</v>
      </c>
      <c r="CX51" s="3">
        <f t="shared" si="26"/>
        <v>2000000</v>
      </c>
      <c r="CY51" t="str">
        <f t="shared" si="12"/>
        <v/>
      </c>
    </row>
    <row r="52" spans="1:103" ht="15" customHeight="1" x14ac:dyDescent="0.25">
      <c r="A52" s="609">
        <v>21</v>
      </c>
      <c r="B52" s="610" t="s">
        <v>65</v>
      </c>
      <c r="C52" s="610" t="s">
        <v>86</v>
      </c>
      <c r="D52" s="610" t="s">
        <v>110</v>
      </c>
      <c r="E52" s="611" t="s">
        <v>111</v>
      </c>
      <c r="F52" s="612">
        <v>20000</v>
      </c>
      <c r="G52" s="205"/>
      <c r="H52" s="205"/>
      <c r="I52" s="205"/>
      <c r="J52" s="205"/>
      <c r="K52" s="205"/>
      <c r="L52" s="205"/>
      <c r="M52" s="206"/>
      <c r="N52" s="205"/>
      <c r="O52" s="205"/>
      <c r="P52" s="205"/>
      <c r="Q52" s="207"/>
      <c r="R52" s="207"/>
      <c r="S52" s="206"/>
      <c r="T52" s="206"/>
      <c r="U52" s="208"/>
      <c r="V52" s="208"/>
      <c r="W52" s="208"/>
      <c r="X52" s="208"/>
      <c r="Y52" s="208"/>
      <c r="Z52" s="208"/>
      <c r="AA52" s="287">
        <f t="shared" si="48"/>
        <v>20000</v>
      </c>
      <c r="AB52" s="287">
        <f>SUM(F52:T52)</f>
        <v>20000</v>
      </c>
      <c r="AC52" s="205"/>
      <c r="AD52" s="205"/>
      <c r="AE52" s="205"/>
      <c r="AF52" s="205"/>
      <c r="AG52" s="205"/>
      <c r="AH52" s="205"/>
      <c r="AI52" s="206"/>
      <c r="AJ52" s="205"/>
      <c r="AK52" s="205"/>
      <c r="AL52" s="205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12">
        <f t="shared" si="42"/>
        <v>20000</v>
      </c>
      <c r="BB52" s="280"/>
      <c r="BC52" s="281"/>
      <c r="BD52" s="281"/>
      <c r="BE52" s="281"/>
      <c r="BF52" s="281"/>
      <c r="BG52" s="281"/>
      <c r="BH52" s="281"/>
      <c r="BI52" s="281"/>
      <c r="BJ52" s="281"/>
      <c r="BK52" s="281"/>
      <c r="BL52" s="281"/>
      <c r="BM52" s="173">
        <f t="shared" si="44"/>
        <v>-20000</v>
      </c>
      <c r="BN52" s="72"/>
      <c r="BO52" s="72"/>
      <c r="BP52" s="72"/>
      <c r="BQ52" s="72"/>
      <c r="BR52" s="72"/>
      <c r="BS52" s="72"/>
      <c r="BT52" s="72"/>
      <c r="BU52" s="72"/>
      <c r="BV52" s="72"/>
      <c r="BW52" s="21"/>
      <c r="BX52" s="21"/>
      <c r="BY52" s="619"/>
      <c r="BZ52" s="619">
        <v>1596333</v>
      </c>
      <c r="CA52" s="619">
        <v>1439070</v>
      </c>
      <c r="CB52" s="288"/>
      <c r="CC52" s="288"/>
      <c r="CD52" s="288"/>
      <c r="CE52" s="288"/>
      <c r="CF52" s="288"/>
      <c r="CG52" s="288"/>
      <c r="CH52" s="288"/>
      <c r="CI52" s="288"/>
      <c r="CJ52" s="289"/>
      <c r="CK52" s="623">
        <f>SUM(BY52:CJ52)</f>
        <v>3035403</v>
      </c>
      <c r="CL52"/>
      <c r="CM52"/>
      <c r="CO52" s="3">
        <f t="shared" si="33"/>
        <v>20000000</v>
      </c>
      <c r="CP52" s="3">
        <f t="shared" si="34"/>
        <v>16964597</v>
      </c>
      <c r="CQ52" s="3">
        <f t="shared" si="46"/>
        <v>3035403</v>
      </c>
      <c r="CR52" s="3">
        <f t="shared" si="6"/>
        <v>0</v>
      </c>
      <c r="CS52" s="3">
        <f t="shared" si="7"/>
        <v>3035403</v>
      </c>
      <c r="CT52" s="3">
        <f t="shared" si="8"/>
        <v>0</v>
      </c>
      <c r="CU52" s="3">
        <f t="shared" si="9"/>
        <v>0</v>
      </c>
      <c r="CV52" s="3">
        <f t="shared" si="10"/>
        <v>0</v>
      </c>
      <c r="CW52" s="3">
        <f t="shared" si="11"/>
        <v>3035403</v>
      </c>
      <c r="CX52" s="3">
        <f t="shared" si="26"/>
        <v>16964597</v>
      </c>
      <c r="CY52" t="str">
        <f t="shared" si="12"/>
        <v/>
      </c>
    </row>
    <row r="53" spans="1:103" ht="25.5" customHeight="1" x14ac:dyDescent="0.25">
      <c r="A53" s="613">
        <v>21</v>
      </c>
      <c r="B53" s="614" t="s">
        <v>65</v>
      </c>
      <c r="C53" s="614" t="s">
        <v>86</v>
      </c>
      <c r="D53" s="614" t="s">
        <v>112</v>
      </c>
      <c r="E53" s="615" t="s">
        <v>113</v>
      </c>
      <c r="F53" s="616">
        <v>8000</v>
      </c>
      <c r="G53" s="205"/>
      <c r="H53" s="205"/>
      <c r="I53" s="205"/>
      <c r="J53" s="205"/>
      <c r="K53" s="205"/>
      <c r="L53" s="205"/>
      <c r="M53" s="206"/>
      <c r="N53" s="205"/>
      <c r="O53" s="205"/>
      <c r="P53" s="205"/>
      <c r="Q53" s="207"/>
      <c r="R53" s="207"/>
      <c r="S53" s="206"/>
      <c r="T53" s="206"/>
      <c r="U53" s="208"/>
      <c r="V53" s="208"/>
      <c r="W53" s="208"/>
      <c r="X53" s="208"/>
      <c r="Y53" s="208"/>
      <c r="Z53" s="208"/>
      <c r="AA53" s="290">
        <f t="shared" si="48"/>
        <v>8000</v>
      </c>
      <c r="AB53" s="290">
        <f>SUM(F53:T53)</f>
        <v>8000</v>
      </c>
      <c r="AC53" s="205"/>
      <c r="AD53" s="205"/>
      <c r="AE53" s="205"/>
      <c r="AF53" s="205"/>
      <c r="AG53" s="205"/>
      <c r="AH53" s="205"/>
      <c r="AI53" s="206"/>
      <c r="AJ53" s="205"/>
      <c r="AK53" s="205"/>
      <c r="AL53" s="205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12">
        <f t="shared" si="42"/>
        <v>8000</v>
      </c>
      <c r="BB53" s="280"/>
      <c r="BC53" s="281"/>
      <c r="BD53" s="281"/>
      <c r="BE53" s="281"/>
      <c r="BF53" s="281"/>
      <c r="BG53" s="281"/>
      <c r="BH53" s="281"/>
      <c r="BI53" s="281"/>
      <c r="BJ53" s="281"/>
      <c r="BK53" s="281"/>
      <c r="BL53" s="281"/>
      <c r="BM53" s="173">
        <f t="shared" si="44"/>
        <v>-8000</v>
      </c>
      <c r="BN53" s="72"/>
      <c r="BO53" s="72"/>
      <c r="BP53" s="72"/>
      <c r="BQ53" s="72"/>
      <c r="BR53" s="72"/>
      <c r="BS53" s="72"/>
      <c r="BT53" s="72"/>
      <c r="BU53" s="72"/>
      <c r="BV53" s="72"/>
      <c r="BW53" s="21"/>
      <c r="BX53" s="21"/>
      <c r="BY53" s="620"/>
      <c r="BZ53" s="620"/>
      <c r="CA53" s="620"/>
      <c r="CB53" s="291"/>
      <c r="CC53" s="291"/>
      <c r="CD53" s="291"/>
      <c r="CE53" s="291"/>
      <c r="CF53" s="291"/>
      <c r="CG53" s="291"/>
      <c r="CH53" s="291"/>
      <c r="CI53" s="291"/>
      <c r="CJ53" s="292"/>
      <c r="CK53" s="624">
        <f>SUM(BY53:CJ53)</f>
        <v>0</v>
      </c>
      <c r="CL53"/>
      <c r="CM53"/>
      <c r="CO53" s="3">
        <f t="shared" si="33"/>
        <v>8000000</v>
      </c>
      <c r="CP53" s="3">
        <f t="shared" si="34"/>
        <v>8000000</v>
      </c>
      <c r="CQ53" s="3">
        <f t="shared" si="46"/>
        <v>0</v>
      </c>
      <c r="CR53" s="3">
        <f t="shared" si="6"/>
        <v>0</v>
      </c>
      <c r="CS53" s="3">
        <f t="shared" si="7"/>
        <v>0</v>
      </c>
      <c r="CT53" s="3">
        <f t="shared" si="8"/>
        <v>0</v>
      </c>
      <c r="CU53" s="3">
        <f t="shared" si="9"/>
        <v>0</v>
      </c>
      <c r="CV53" s="3">
        <f t="shared" si="10"/>
        <v>0</v>
      </c>
      <c r="CW53" s="3">
        <f t="shared" si="11"/>
        <v>0</v>
      </c>
      <c r="CX53" s="3">
        <f t="shared" si="26"/>
        <v>8000000</v>
      </c>
      <c r="CY53" t="str">
        <f t="shared" si="12"/>
        <v/>
      </c>
    </row>
    <row r="54" spans="1:103" ht="15" customHeight="1" x14ac:dyDescent="0.25">
      <c r="A54" s="293">
        <v>21</v>
      </c>
      <c r="B54" s="294" t="s">
        <v>65</v>
      </c>
      <c r="C54" s="294" t="s">
        <v>108</v>
      </c>
      <c r="D54" s="294"/>
      <c r="E54" s="295" t="s">
        <v>114</v>
      </c>
      <c r="F54" s="534">
        <f>SUM(F55:F58)</f>
        <v>8540</v>
      </c>
      <c r="G54" s="198"/>
      <c r="H54" s="198"/>
      <c r="I54" s="198"/>
      <c r="J54" s="198"/>
      <c r="K54" s="198"/>
      <c r="L54" s="198"/>
      <c r="M54" s="199"/>
      <c r="N54" s="198"/>
      <c r="O54" s="198"/>
      <c r="P54" s="198"/>
      <c r="Q54" s="253"/>
      <c r="R54" s="253"/>
      <c r="S54" s="199"/>
      <c r="T54" s="199"/>
      <c r="U54" s="195"/>
      <c r="V54" s="195"/>
      <c r="W54" s="195"/>
      <c r="X54" s="195"/>
      <c r="Y54" s="195"/>
      <c r="Z54" s="195"/>
      <c r="AA54" s="296">
        <f t="shared" si="48"/>
        <v>8540</v>
      </c>
      <c r="AB54" s="297">
        <f>SUM(AB55:AB58)</f>
        <v>1178500</v>
      </c>
      <c r="AC54" s="198"/>
      <c r="AD54" s="198"/>
      <c r="AE54" s="198"/>
      <c r="AF54" s="198">
        <f>+AF58</f>
        <v>0</v>
      </c>
      <c r="AG54" s="198"/>
      <c r="AH54" s="198"/>
      <c r="AI54" s="199"/>
      <c r="AJ54" s="198"/>
      <c r="AK54" s="198"/>
      <c r="AL54" s="198"/>
      <c r="AM54" s="199"/>
      <c r="AN54" s="199"/>
      <c r="AO54" s="199"/>
      <c r="AP54" s="199"/>
      <c r="AQ54" s="199"/>
      <c r="AR54" s="199"/>
      <c r="AS54" s="199"/>
      <c r="AT54" s="253">
        <f>SUM(AT55:AT58)</f>
        <v>0</v>
      </c>
      <c r="AU54" s="199"/>
      <c r="AV54" s="199"/>
      <c r="AW54" s="199"/>
      <c r="AX54" s="199"/>
      <c r="AY54" s="199"/>
      <c r="AZ54" s="199"/>
      <c r="BA54" s="199">
        <f t="shared" si="42"/>
        <v>8540</v>
      </c>
      <c r="BB54" s="199">
        <f>SUM(BB55:BB58)</f>
        <v>0</v>
      </c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200">
        <f t="shared" si="44"/>
        <v>-8540</v>
      </c>
      <c r="BN54" s="72"/>
      <c r="BO54" s="72"/>
      <c r="BP54" s="72"/>
      <c r="BQ54" s="72"/>
      <c r="BR54" s="72"/>
      <c r="BS54" s="72"/>
      <c r="BT54" s="72"/>
      <c r="BU54" s="72"/>
      <c r="BV54" s="72"/>
      <c r="BW54" s="21"/>
      <c r="BX54" s="21"/>
      <c r="BY54" s="298">
        <f>SUM(BY55:BY58)</f>
        <v>0</v>
      </c>
      <c r="BZ54" s="298">
        <f t="shared" ref="BZ54:CK54" si="51">SUM(BZ55:BZ58)</f>
        <v>3530000</v>
      </c>
      <c r="CA54" s="298">
        <f t="shared" si="51"/>
        <v>513279</v>
      </c>
      <c r="CB54" s="298">
        <f t="shared" si="51"/>
        <v>0</v>
      </c>
      <c r="CC54" s="298">
        <f t="shared" si="51"/>
        <v>0</v>
      </c>
      <c r="CD54" s="298">
        <f t="shared" si="51"/>
        <v>0</v>
      </c>
      <c r="CE54" s="298">
        <f t="shared" si="51"/>
        <v>0</v>
      </c>
      <c r="CF54" s="298">
        <f t="shared" si="51"/>
        <v>0</v>
      </c>
      <c r="CG54" s="298">
        <f t="shared" si="51"/>
        <v>0</v>
      </c>
      <c r="CH54" s="298">
        <f t="shared" si="51"/>
        <v>0</v>
      </c>
      <c r="CI54" s="298">
        <v>0</v>
      </c>
      <c r="CJ54" s="298">
        <f t="shared" si="51"/>
        <v>0</v>
      </c>
      <c r="CK54" s="298">
        <f t="shared" si="51"/>
        <v>4043279</v>
      </c>
      <c r="CL54" s="202"/>
      <c r="CM54" s="202"/>
      <c r="CN54" s="202"/>
      <c r="CO54" s="203">
        <f t="shared" si="33"/>
        <v>8540000</v>
      </c>
      <c r="CP54" s="203">
        <f t="shared" si="34"/>
        <v>4496721</v>
      </c>
      <c r="CQ54" s="203">
        <f t="shared" si="46"/>
        <v>4043279</v>
      </c>
      <c r="CR54" s="203">
        <f t="shared" si="6"/>
        <v>0</v>
      </c>
      <c r="CS54" s="203">
        <f t="shared" si="7"/>
        <v>4043279</v>
      </c>
      <c r="CT54" s="203">
        <f t="shared" si="8"/>
        <v>0</v>
      </c>
      <c r="CU54" s="203">
        <f t="shared" si="9"/>
        <v>0</v>
      </c>
      <c r="CV54" s="203">
        <f t="shared" si="10"/>
        <v>0</v>
      </c>
      <c r="CW54" s="203">
        <f t="shared" si="11"/>
        <v>4043279</v>
      </c>
      <c r="CX54" s="203">
        <f t="shared" si="26"/>
        <v>4496721</v>
      </c>
      <c r="CY54" t="str">
        <f t="shared" si="12"/>
        <v/>
      </c>
    </row>
    <row r="55" spans="1:103" ht="15" customHeight="1" x14ac:dyDescent="0.25">
      <c r="A55" s="625">
        <v>21</v>
      </c>
      <c r="B55" s="626" t="s">
        <v>65</v>
      </c>
      <c r="C55" s="626" t="s">
        <v>108</v>
      </c>
      <c r="D55" s="626" t="s">
        <v>57</v>
      </c>
      <c r="E55" s="627" t="s">
        <v>115</v>
      </c>
      <c r="F55" s="628">
        <v>3000</v>
      </c>
      <c r="G55" s="205"/>
      <c r="H55" s="205"/>
      <c r="I55" s="205"/>
      <c r="J55" s="205"/>
      <c r="K55" s="205"/>
      <c r="L55" s="205"/>
      <c r="M55" s="206"/>
      <c r="N55" s="205"/>
      <c r="O55" s="205"/>
      <c r="P55" s="205"/>
      <c r="Q55" s="207"/>
      <c r="R55" s="207"/>
      <c r="S55" s="206"/>
      <c r="T55" s="206"/>
      <c r="U55" s="208"/>
      <c r="V55" s="208"/>
      <c r="W55" s="208"/>
      <c r="X55" s="208"/>
      <c r="Y55" s="208"/>
      <c r="Z55" s="208"/>
      <c r="AA55" s="297">
        <f t="shared" si="48"/>
        <v>3000</v>
      </c>
      <c r="AB55" s="297">
        <v>1140000</v>
      </c>
      <c r="AC55" s="205"/>
      <c r="AD55" s="205"/>
      <c r="AE55" s="205"/>
      <c r="AF55" s="205"/>
      <c r="AG55" s="205"/>
      <c r="AH55" s="205"/>
      <c r="AI55" s="206"/>
      <c r="AJ55" s="205"/>
      <c r="AK55" s="205"/>
      <c r="AL55" s="205"/>
      <c r="AM55" s="206"/>
      <c r="AN55" s="206"/>
      <c r="AO55" s="206"/>
      <c r="AP55" s="206"/>
      <c r="AQ55" s="206"/>
      <c r="AR55" s="206"/>
      <c r="AS55" s="206"/>
      <c r="AT55" s="207"/>
      <c r="AU55" s="206"/>
      <c r="AV55" s="206"/>
      <c r="AW55" s="206"/>
      <c r="AX55" s="206"/>
      <c r="AY55" s="206"/>
      <c r="AZ55" s="206"/>
      <c r="BA55" s="212">
        <f t="shared" si="42"/>
        <v>3000</v>
      </c>
      <c r="BB55" s="212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>
        <f t="shared" si="44"/>
        <v>-3000</v>
      </c>
      <c r="BN55" s="72"/>
      <c r="BO55" s="72"/>
      <c r="BP55" s="72"/>
      <c r="BQ55" s="72"/>
      <c r="BR55" s="72"/>
      <c r="BS55" s="72"/>
      <c r="BT55" s="72"/>
      <c r="BU55" s="72"/>
      <c r="BV55" s="72"/>
      <c r="BW55" s="21"/>
      <c r="BX55" s="21"/>
      <c r="BY55" s="637"/>
      <c r="BZ55" s="637"/>
      <c r="CA55" s="637"/>
      <c r="CB55" s="299"/>
      <c r="CC55" s="299"/>
      <c r="CD55" s="299"/>
      <c r="CE55" s="299"/>
      <c r="CF55" s="299"/>
      <c r="CG55" s="299"/>
      <c r="CH55" s="299"/>
      <c r="CI55" s="299"/>
      <c r="CJ55" s="300"/>
      <c r="CK55" s="641">
        <f>SUM(BY55:CJ55)</f>
        <v>0</v>
      </c>
      <c r="CL55"/>
      <c r="CM55"/>
      <c r="CO55" s="3">
        <f t="shared" si="33"/>
        <v>3000000</v>
      </c>
      <c r="CP55" s="3">
        <f t="shared" si="34"/>
        <v>3000000</v>
      </c>
      <c r="CQ55" s="3">
        <f t="shared" si="46"/>
        <v>0</v>
      </c>
      <c r="CR55" s="3">
        <f t="shared" si="6"/>
        <v>0</v>
      </c>
      <c r="CS55" s="3">
        <f t="shared" si="7"/>
        <v>0</v>
      </c>
      <c r="CT55" s="3">
        <f t="shared" si="8"/>
        <v>0</v>
      </c>
      <c r="CU55" s="3">
        <f t="shared" si="9"/>
        <v>0</v>
      </c>
      <c r="CV55" s="3">
        <f t="shared" si="10"/>
        <v>0</v>
      </c>
      <c r="CW55" s="3">
        <f t="shared" si="11"/>
        <v>0</v>
      </c>
      <c r="CX55" s="3">
        <f t="shared" si="26"/>
        <v>3000000</v>
      </c>
      <c r="CY55" t="str">
        <f t="shared" si="12"/>
        <v/>
      </c>
    </row>
    <row r="56" spans="1:103" ht="15" customHeight="1" x14ac:dyDescent="0.25">
      <c r="A56" s="625">
        <v>21</v>
      </c>
      <c r="B56" s="626" t="s">
        <v>65</v>
      </c>
      <c r="C56" s="626" t="s">
        <v>108</v>
      </c>
      <c r="D56" s="626" t="s">
        <v>82</v>
      </c>
      <c r="E56" s="627" t="s">
        <v>116</v>
      </c>
      <c r="F56" s="628">
        <v>1500</v>
      </c>
      <c r="G56" s="205"/>
      <c r="H56" s="205"/>
      <c r="I56" s="205"/>
      <c r="J56" s="205"/>
      <c r="K56" s="205"/>
      <c r="L56" s="205"/>
      <c r="M56" s="206"/>
      <c r="N56" s="205"/>
      <c r="O56" s="205"/>
      <c r="P56" s="205"/>
      <c r="Q56" s="207"/>
      <c r="R56" s="207"/>
      <c r="S56" s="206"/>
      <c r="T56" s="206"/>
      <c r="U56" s="208"/>
      <c r="V56" s="208"/>
      <c r="W56" s="208"/>
      <c r="X56" s="208"/>
      <c r="Y56" s="208"/>
      <c r="Z56" s="208"/>
      <c r="AA56" s="301">
        <f t="shared" si="48"/>
        <v>1500</v>
      </c>
      <c r="AB56" s="301">
        <f>SUM(F56:T56)</f>
        <v>1500</v>
      </c>
      <c r="AC56" s="205"/>
      <c r="AD56" s="205"/>
      <c r="AE56" s="205"/>
      <c r="AF56" s="205"/>
      <c r="AG56" s="205"/>
      <c r="AH56" s="205"/>
      <c r="AI56" s="206"/>
      <c r="AJ56" s="205"/>
      <c r="AK56" s="205"/>
      <c r="AL56" s="205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12">
        <f t="shared" si="42"/>
        <v>1500</v>
      </c>
      <c r="BB56" s="212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>
        <f t="shared" si="44"/>
        <v>-1500</v>
      </c>
      <c r="BN56" s="72"/>
      <c r="BO56" s="72"/>
      <c r="BP56" s="72"/>
      <c r="BQ56" s="72"/>
      <c r="BR56" s="72"/>
      <c r="BS56" s="72"/>
      <c r="BT56" s="72"/>
      <c r="BU56" s="72"/>
      <c r="BV56" s="72"/>
      <c r="BW56" s="21"/>
      <c r="BX56" s="21"/>
      <c r="BY56" s="638"/>
      <c r="BZ56" s="638"/>
      <c r="CA56" s="638">
        <v>513279</v>
      </c>
      <c r="CB56" s="302"/>
      <c r="CC56" s="302"/>
      <c r="CD56" s="302"/>
      <c r="CE56" s="302"/>
      <c r="CF56" s="302"/>
      <c r="CG56" s="302"/>
      <c r="CH56" s="302"/>
      <c r="CI56" s="302"/>
      <c r="CJ56" s="303"/>
      <c r="CK56" s="642">
        <f>SUM(BY56:CJ56)</f>
        <v>513279</v>
      </c>
      <c r="CL56"/>
      <c r="CM56"/>
      <c r="CO56" s="3">
        <f t="shared" si="33"/>
        <v>1500000</v>
      </c>
      <c r="CP56" s="3">
        <f t="shared" si="34"/>
        <v>986721</v>
      </c>
      <c r="CQ56" s="3">
        <f t="shared" si="46"/>
        <v>513279</v>
      </c>
      <c r="CR56" s="3">
        <f t="shared" si="6"/>
        <v>0</v>
      </c>
      <c r="CS56" s="3">
        <f t="shared" si="7"/>
        <v>513279</v>
      </c>
      <c r="CT56" s="3">
        <f t="shared" si="8"/>
        <v>0</v>
      </c>
      <c r="CU56" s="3">
        <f t="shared" si="9"/>
        <v>0</v>
      </c>
      <c r="CV56" s="3">
        <f t="shared" si="10"/>
        <v>0</v>
      </c>
      <c r="CW56" s="3">
        <f t="shared" si="11"/>
        <v>513279</v>
      </c>
      <c r="CX56" s="3">
        <f t="shared" si="26"/>
        <v>986721</v>
      </c>
      <c r="CY56" t="str">
        <f t="shared" si="12"/>
        <v/>
      </c>
    </row>
    <row r="57" spans="1:103" ht="15" customHeight="1" x14ac:dyDescent="0.25">
      <c r="A57" s="629">
        <v>21</v>
      </c>
      <c r="B57" s="630" t="s">
        <v>65</v>
      </c>
      <c r="C57" s="630" t="s">
        <v>108</v>
      </c>
      <c r="D57" s="630" t="s">
        <v>84</v>
      </c>
      <c r="E57" s="631" t="s">
        <v>117</v>
      </c>
      <c r="F57" s="632">
        <v>4000</v>
      </c>
      <c r="G57" s="205"/>
      <c r="H57" s="205"/>
      <c r="I57" s="205"/>
      <c r="J57" s="205"/>
      <c r="K57" s="205"/>
      <c r="L57" s="205"/>
      <c r="M57" s="206"/>
      <c r="N57" s="205"/>
      <c r="O57" s="205"/>
      <c r="P57" s="205"/>
      <c r="Q57" s="207"/>
      <c r="R57" s="207"/>
      <c r="S57" s="206"/>
      <c r="T57" s="206"/>
      <c r="U57" s="208"/>
      <c r="V57" s="208"/>
      <c r="W57" s="208"/>
      <c r="X57" s="208"/>
      <c r="Y57" s="208"/>
      <c r="Z57" s="208"/>
      <c r="AA57" s="304">
        <f t="shared" si="48"/>
        <v>4000</v>
      </c>
      <c r="AB57" s="304">
        <f>SUM(F57:T57)</f>
        <v>4000</v>
      </c>
      <c r="AC57" s="205"/>
      <c r="AD57" s="205"/>
      <c r="AE57" s="205"/>
      <c r="AF57" s="205"/>
      <c r="AG57" s="205"/>
      <c r="AH57" s="205"/>
      <c r="AI57" s="206"/>
      <c r="AJ57" s="205"/>
      <c r="AK57" s="205"/>
      <c r="AL57" s="205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12">
        <f t="shared" si="42"/>
        <v>4000</v>
      </c>
      <c r="BB57" s="212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>
        <f t="shared" si="44"/>
        <v>-4000</v>
      </c>
      <c r="BN57" s="72"/>
      <c r="BO57" s="72"/>
      <c r="BP57" s="72"/>
      <c r="BQ57" s="72"/>
      <c r="BR57" s="72"/>
      <c r="BS57" s="72"/>
      <c r="BT57" s="72"/>
      <c r="BU57" s="72"/>
      <c r="BV57" s="72"/>
      <c r="BW57" s="21"/>
      <c r="BX57" s="21"/>
      <c r="BY57" s="639"/>
      <c r="BZ57" s="639">
        <v>3530000</v>
      </c>
      <c r="CA57" s="639"/>
      <c r="CB57" s="305"/>
      <c r="CC57" s="305"/>
      <c r="CD57" s="305"/>
      <c r="CE57" s="305"/>
      <c r="CF57" s="305"/>
      <c r="CG57" s="305"/>
      <c r="CH57" s="305"/>
      <c r="CI57" s="305"/>
      <c r="CJ57" s="306"/>
      <c r="CK57" s="643">
        <f>SUM(BY57:CJ57)</f>
        <v>3530000</v>
      </c>
      <c r="CL57"/>
      <c r="CM57"/>
      <c r="CO57" s="3">
        <f t="shared" si="33"/>
        <v>4000000</v>
      </c>
      <c r="CP57" s="3">
        <f t="shared" si="34"/>
        <v>470000</v>
      </c>
      <c r="CQ57" s="3">
        <f t="shared" si="46"/>
        <v>3530000</v>
      </c>
      <c r="CR57" s="3">
        <f t="shared" si="6"/>
        <v>0</v>
      </c>
      <c r="CS57" s="3">
        <f t="shared" si="7"/>
        <v>3530000</v>
      </c>
      <c r="CT57" s="3">
        <f t="shared" si="8"/>
        <v>0</v>
      </c>
      <c r="CU57" s="3">
        <f t="shared" si="9"/>
        <v>0</v>
      </c>
      <c r="CV57" s="3">
        <f t="shared" si="10"/>
        <v>0</v>
      </c>
      <c r="CW57" s="3">
        <f t="shared" si="11"/>
        <v>3530000</v>
      </c>
      <c r="CX57" s="3">
        <f t="shared" si="26"/>
        <v>470000</v>
      </c>
      <c r="CY57" t="str">
        <f t="shared" si="12"/>
        <v/>
      </c>
    </row>
    <row r="58" spans="1:103" ht="25.5" customHeight="1" x14ac:dyDescent="0.25">
      <c r="A58" s="633">
        <v>21</v>
      </c>
      <c r="B58" s="634" t="s">
        <v>65</v>
      </c>
      <c r="C58" s="634" t="s">
        <v>108</v>
      </c>
      <c r="D58" s="634" t="s">
        <v>86</v>
      </c>
      <c r="E58" s="635" t="s">
        <v>118</v>
      </c>
      <c r="F58" s="636">
        <v>40</v>
      </c>
      <c r="G58" s="205"/>
      <c r="H58" s="205"/>
      <c r="I58" s="205"/>
      <c r="J58" s="205"/>
      <c r="K58" s="205"/>
      <c r="L58" s="205"/>
      <c r="M58" s="206"/>
      <c r="N58" s="205"/>
      <c r="O58" s="205"/>
      <c r="P58" s="205"/>
      <c r="Q58" s="207"/>
      <c r="R58" s="207"/>
      <c r="S58" s="206"/>
      <c r="T58" s="206"/>
      <c r="U58" s="208"/>
      <c r="V58" s="208"/>
      <c r="W58" s="208"/>
      <c r="X58" s="208"/>
      <c r="Y58" s="208"/>
      <c r="Z58" s="208"/>
      <c r="AA58" s="307">
        <f t="shared" si="48"/>
        <v>40</v>
      </c>
      <c r="AB58" s="307">
        <v>33000</v>
      </c>
      <c r="AC58" s="205"/>
      <c r="AD58" s="205"/>
      <c r="AE58" s="205"/>
      <c r="AF58" s="211"/>
      <c r="AG58" s="205"/>
      <c r="AH58" s="205"/>
      <c r="AI58" s="206"/>
      <c r="AJ58" s="205"/>
      <c r="AK58" s="205"/>
      <c r="AL58" s="205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12">
        <f t="shared" si="42"/>
        <v>40</v>
      </c>
      <c r="BB58" s="212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>
        <f t="shared" si="44"/>
        <v>-40</v>
      </c>
      <c r="BN58" s="72"/>
      <c r="BO58" s="72"/>
      <c r="BP58" s="72"/>
      <c r="BQ58" s="72"/>
      <c r="BR58" s="72"/>
      <c r="BS58" s="72"/>
      <c r="BT58" s="72"/>
      <c r="BU58" s="72"/>
      <c r="BV58" s="72"/>
      <c r="BW58" s="21"/>
      <c r="BX58" s="21"/>
      <c r="BY58" s="640"/>
      <c r="BZ58" s="640"/>
      <c r="CA58" s="640"/>
      <c r="CB58" s="308"/>
      <c r="CC58" s="308"/>
      <c r="CD58" s="308"/>
      <c r="CE58" s="308"/>
      <c r="CF58" s="308"/>
      <c r="CG58" s="308"/>
      <c r="CH58" s="308"/>
      <c r="CI58" s="308"/>
      <c r="CJ58" s="309"/>
      <c r="CK58" s="644">
        <f>SUM(BY58:CJ58)</f>
        <v>0</v>
      </c>
      <c r="CL58"/>
      <c r="CM58"/>
      <c r="CO58" s="3">
        <f t="shared" si="33"/>
        <v>40000</v>
      </c>
      <c r="CP58" s="3">
        <f t="shared" si="34"/>
        <v>40000</v>
      </c>
      <c r="CQ58" s="3">
        <f t="shared" si="46"/>
        <v>0</v>
      </c>
      <c r="CR58" s="3">
        <f t="shared" si="6"/>
        <v>0</v>
      </c>
      <c r="CS58" s="3">
        <f t="shared" si="7"/>
        <v>0</v>
      </c>
      <c r="CT58" s="3">
        <f t="shared" si="8"/>
        <v>0</v>
      </c>
      <c r="CU58" s="3">
        <f t="shared" si="9"/>
        <v>0</v>
      </c>
      <c r="CV58" s="3">
        <f t="shared" si="10"/>
        <v>0</v>
      </c>
      <c r="CW58" s="3">
        <f t="shared" si="11"/>
        <v>0</v>
      </c>
      <c r="CX58" s="3">
        <f t="shared" si="26"/>
        <v>40000</v>
      </c>
      <c r="CY58" t="str">
        <f t="shared" si="12"/>
        <v/>
      </c>
    </row>
    <row r="59" spans="1:103" ht="15" customHeight="1" x14ac:dyDescent="0.25">
      <c r="A59" s="310">
        <v>21</v>
      </c>
      <c r="B59" s="311" t="s">
        <v>55</v>
      </c>
      <c r="C59" s="311"/>
      <c r="D59" s="311"/>
      <c r="E59" s="312" t="s">
        <v>119</v>
      </c>
      <c r="F59" s="535">
        <f>+F60+F67+F70+F73+F77</f>
        <v>2170400</v>
      </c>
      <c r="G59" s="313"/>
      <c r="H59" s="185"/>
      <c r="I59" s="185"/>
      <c r="J59" s="185"/>
      <c r="K59" s="185"/>
      <c r="L59" s="185"/>
      <c r="M59" s="187"/>
      <c r="N59" s="185"/>
      <c r="O59" s="185"/>
      <c r="P59" s="185"/>
      <c r="Q59" s="187"/>
      <c r="R59" s="187"/>
      <c r="S59" s="186"/>
      <c r="T59" s="186"/>
      <c r="U59" s="183"/>
      <c r="V59" s="183">
        <f>+V60+V67+V70+V73+V78</f>
        <v>0</v>
      </c>
      <c r="W59" s="183"/>
      <c r="X59" s="183"/>
      <c r="Y59" s="183"/>
      <c r="Z59" s="183"/>
      <c r="AA59" s="314">
        <f>SUM(F59:Z59)</f>
        <v>2170400</v>
      </c>
      <c r="AB59" s="315">
        <f>+AB60+AB67+AB70+AB73+AB77</f>
        <v>1677680500</v>
      </c>
      <c r="AC59" s="185">
        <f>+AC60+AC67+AC70+AC73+AC77</f>
        <v>0</v>
      </c>
      <c r="AD59" s="185">
        <f>+AD60+AD67+AD70+AD73+AD77</f>
        <v>0</v>
      </c>
      <c r="AE59" s="185">
        <f>+AE60+AE67+AE70+AE73+AE77</f>
        <v>0</v>
      </c>
      <c r="AF59" s="185">
        <f>+AF60+AF67+AF70+AF73+AF77</f>
        <v>0</v>
      </c>
      <c r="AG59" s="185">
        <f t="shared" ref="AG59:AZ59" si="52">+AG60+AG67+AG70+AG73+AG77</f>
        <v>0</v>
      </c>
      <c r="AH59" s="185">
        <f t="shared" si="52"/>
        <v>0</v>
      </c>
      <c r="AI59" s="185">
        <f t="shared" si="52"/>
        <v>0</v>
      </c>
      <c r="AJ59" s="185">
        <f t="shared" si="52"/>
        <v>0</v>
      </c>
      <c r="AK59" s="185">
        <f t="shared" si="52"/>
        <v>0</v>
      </c>
      <c r="AL59" s="185">
        <f t="shared" si="52"/>
        <v>0</v>
      </c>
      <c r="AM59" s="185">
        <f t="shared" si="52"/>
        <v>0</v>
      </c>
      <c r="AN59" s="185">
        <f t="shared" si="52"/>
        <v>0</v>
      </c>
      <c r="AO59" s="185"/>
      <c r="AP59" s="185">
        <f t="shared" si="52"/>
        <v>0</v>
      </c>
      <c r="AQ59" s="185">
        <f t="shared" si="52"/>
        <v>0</v>
      </c>
      <c r="AR59" s="185">
        <f t="shared" si="52"/>
        <v>0</v>
      </c>
      <c r="AS59" s="185">
        <f t="shared" si="52"/>
        <v>0</v>
      </c>
      <c r="AT59" s="185">
        <f>+AT60+AT67+AT70+AT73+AT77</f>
        <v>0</v>
      </c>
      <c r="AU59" s="185">
        <f t="shared" si="52"/>
        <v>0</v>
      </c>
      <c r="AV59" s="185">
        <f t="shared" si="52"/>
        <v>0</v>
      </c>
      <c r="AW59" s="185">
        <f t="shared" si="52"/>
        <v>0</v>
      </c>
      <c r="AX59" s="185">
        <f t="shared" si="52"/>
        <v>0</v>
      </c>
      <c r="AY59" s="185">
        <f t="shared" si="52"/>
        <v>0</v>
      </c>
      <c r="AZ59" s="185">
        <f t="shared" si="52"/>
        <v>0</v>
      </c>
      <c r="BA59" s="186">
        <f t="shared" si="42"/>
        <v>2170400</v>
      </c>
      <c r="BB59" s="187">
        <f>+BB60+BB67+BB70+BB73+BB77</f>
        <v>0</v>
      </c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88">
        <f t="shared" si="44"/>
        <v>-2170400</v>
      </c>
      <c r="BN59" s="72"/>
      <c r="BO59" s="72"/>
      <c r="BP59" s="72"/>
      <c r="BQ59" s="72"/>
      <c r="BR59" s="72"/>
      <c r="BS59" s="72"/>
      <c r="BT59" s="72"/>
      <c r="BU59" s="72"/>
      <c r="BV59" s="72"/>
      <c r="BW59" s="21"/>
      <c r="BX59" s="21"/>
      <c r="BY59" s="316">
        <f>+BY60+BY67+BY70+BY73+BY77</f>
        <v>0</v>
      </c>
      <c r="BZ59" s="316">
        <f t="shared" ref="BZ59:CF59" si="53">+BZ60+BZ67+BZ70+BZ73+BZ77</f>
        <v>310774537</v>
      </c>
      <c r="CA59" s="316">
        <f t="shared" si="53"/>
        <v>282930412</v>
      </c>
      <c r="CB59" s="316">
        <f t="shared" si="53"/>
        <v>0</v>
      </c>
      <c r="CC59" s="316">
        <f t="shared" si="53"/>
        <v>0</v>
      </c>
      <c r="CD59" s="316">
        <f t="shared" si="53"/>
        <v>0</v>
      </c>
      <c r="CE59" s="316">
        <f t="shared" si="53"/>
        <v>0</v>
      </c>
      <c r="CF59" s="316">
        <f t="shared" si="53"/>
        <v>0</v>
      </c>
      <c r="CG59" s="316">
        <f>+CG60+CG67+CG70+CG73+CG77</f>
        <v>0</v>
      </c>
      <c r="CH59" s="316">
        <f>+CH60+CH67+CH70+CH73+CH77</f>
        <v>0</v>
      </c>
      <c r="CI59" s="316">
        <f>+CI60+CI67+CI70+CI73+CI77</f>
        <v>0</v>
      </c>
      <c r="CJ59" s="316">
        <f>+CJ60+CJ67+CJ70+CJ73+CJ77</f>
        <v>0</v>
      </c>
      <c r="CK59" s="316">
        <f>+CK60+CK67+CK70+CK73+CK77</f>
        <v>593704949</v>
      </c>
      <c r="CL59" s="738" t="e">
        <f>+CK59/BB59</f>
        <v>#DIV/0!</v>
      </c>
      <c r="CM59" s="739"/>
      <c r="CN59" s="190"/>
      <c r="CO59" s="191">
        <f t="shared" si="33"/>
        <v>2170400000</v>
      </c>
      <c r="CP59" s="191">
        <f t="shared" si="34"/>
        <v>1576695051</v>
      </c>
      <c r="CQ59" s="191">
        <f t="shared" si="46"/>
        <v>593704949</v>
      </c>
      <c r="CR59" s="191">
        <f t="shared" si="6"/>
        <v>0</v>
      </c>
      <c r="CS59" s="191">
        <f t="shared" si="7"/>
        <v>593704949</v>
      </c>
      <c r="CT59" s="191">
        <f t="shared" si="8"/>
        <v>0</v>
      </c>
      <c r="CU59" s="191">
        <f t="shared" si="9"/>
        <v>0</v>
      </c>
      <c r="CV59" s="191">
        <f t="shared" si="10"/>
        <v>0</v>
      </c>
      <c r="CW59" s="191">
        <f t="shared" si="11"/>
        <v>593704949</v>
      </c>
      <c r="CX59" s="191">
        <f t="shared" si="26"/>
        <v>1576695051</v>
      </c>
      <c r="CY59" t="str">
        <f t="shared" si="12"/>
        <v/>
      </c>
    </row>
    <row r="60" spans="1:103" ht="15" customHeight="1" x14ac:dyDescent="0.25">
      <c r="A60" s="317">
        <v>21</v>
      </c>
      <c r="B60" s="318" t="s">
        <v>55</v>
      </c>
      <c r="C60" s="318" t="s">
        <v>57</v>
      </c>
      <c r="D60" s="318"/>
      <c r="E60" s="319" t="s">
        <v>120</v>
      </c>
      <c r="F60" s="536">
        <f t="shared" ref="F60:T60" si="54">SUM(F61:F66)</f>
        <v>1816000</v>
      </c>
      <c r="G60" s="253">
        <f t="shared" si="54"/>
        <v>0</v>
      </c>
      <c r="H60" s="253">
        <f t="shared" si="54"/>
        <v>0</v>
      </c>
      <c r="I60" s="253">
        <f t="shared" si="54"/>
        <v>0</v>
      </c>
      <c r="J60" s="253">
        <f t="shared" si="54"/>
        <v>0</v>
      </c>
      <c r="K60" s="253">
        <f t="shared" si="54"/>
        <v>0</v>
      </c>
      <c r="L60" s="253">
        <f t="shared" si="54"/>
        <v>0</v>
      </c>
      <c r="M60" s="253">
        <f t="shared" si="54"/>
        <v>0</v>
      </c>
      <c r="N60" s="253">
        <f t="shared" si="54"/>
        <v>0</v>
      </c>
      <c r="O60" s="253">
        <f t="shared" si="54"/>
        <v>0</v>
      </c>
      <c r="P60" s="253">
        <f t="shared" si="54"/>
        <v>0</v>
      </c>
      <c r="Q60" s="253">
        <f t="shared" si="54"/>
        <v>0</v>
      </c>
      <c r="R60" s="253">
        <f t="shared" si="54"/>
        <v>0</v>
      </c>
      <c r="S60" s="253">
        <f t="shared" si="54"/>
        <v>0</v>
      </c>
      <c r="T60" s="253">
        <f t="shared" si="54"/>
        <v>0</v>
      </c>
      <c r="U60" s="253">
        <f t="shared" ref="U60:V60" si="55">SUM(U61:U66)</f>
        <v>0</v>
      </c>
      <c r="V60" s="253">
        <f t="shared" si="55"/>
        <v>0</v>
      </c>
      <c r="W60" s="253"/>
      <c r="X60" s="253">
        <f>SUM(X61:X66)</f>
        <v>0</v>
      </c>
      <c r="Y60" s="253">
        <f>SUM(Y61:Y66)</f>
        <v>0</v>
      </c>
      <c r="Z60" s="253">
        <f>SUM(Z61:Z66)</f>
        <v>0</v>
      </c>
      <c r="AA60" s="320">
        <f t="shared" si="48"/>
        <v>1816000</v>
      </c>
      <c r="AB60" s="315">
        <f>SUM(AB61:AB66)</f>
        <v>1508044000</v>
      </c>
      <c r="AC60" s="198"/>
      <c r="AD60" s="198"/>
      <c r="AE60" s="198"/>
      <c r="AF60" s="198"/>
      <c r="AG60" s="198"/>
      <c r="AH60" s="198"/>
      <c r="AI60" s="199"/>
      <c r="AJ60" s="198"/>
      <c r="AK60" s="198"/>
      <c r="AL60" s="198"/>
      <c r="AM60" s="199"/>
      <c r="AN60" s="199"/>
      <c r="AO60" s="199"/>
      <c r="AP60" s="199">
        <f t="shared" ref="AP60:AZ60" si="56">SUM(AP61:AP66)</f>
        <v>0</v>
      </c>
      <c r="AQ60" s="199">
        <f t="shared" si="56"/>
        <v>0</v>
      </c>
      <c r="AR60" s="199">
        <f t="shared" si="56"/>
        <v>0</v>
      </c>
      <c r="AS60" s="199">
        <f t="shared" si="56"/>
        <v>0</v>
      </c>
      <c r="AT60" s="253">
        <f t="shared" si="56"/>
        <v>0</v>
      </c>
      <c r="AU60" s="253">
        <f t="shared" si="56"/>
        <v>0</v>
      </c>
      <c r="AV60" s="253">
        <f t="shared" si="56"/>
        <v>0</v>
      </c>
      <c r="AW60" s="253">
        <f t="shared" si="56"/>
        <v>0</v>
      </c>
      <c r="AX60" s="253">
        <f t="shared" si="56"/>
        <v>0</v>
      </c>
      <c r="AY60" s="253">
        <f t="shared" si="56"/>
        <v>0</v>
      </c>
      <c r="AZ60" s="253">
        <f t="shared" si="56"/>
        <v>0</v>
      </c>
      <c r="BA60" s="199">
        <f t="shared" si="42"/>
        <v>1816000</v>
      </c>
      <c r="BB60" s="199">
        <f>SUM(BB61:BB66)</f>
        <v>0</v>
      </c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200">
        <f>+BB60-BA60</f>
        <v>-1816000</v>
      </c>
      <c r="BN60" s="72"/>
      <c r="BO60" s="72"/>
      <c r="BP60" s="72"/>
      <c r="BQ60" s="72"/>
      <c r="BR60" s="72"/>
      <c r="BS60" s="72"/>
      <c r="BT60" s="72"/>
      <c r="BU60" s="72"/>
      <c r="BV60" s="72"/>
      <c r="BW60" s="21"/>
      <c r="BX60" s="21"/>
      <c r="BY60" s="321">
        <f>SUM(BY61:BY66)</f>
        <v>0</v>
      </c>
      <c r="BZ60" s="321">
        <f t="shared" ref="BZ60:CK60" si="57">SUM(BZ61:BZ66)</f>
        <v>276784903</v>
      </c>
      <c r="CA60" s="321">
        <f t="shared" si="57"/>
        <v>217473962</v>
      </c>
      <c r="CB60" s="321">
        <f t="shared" si="57"/>
        <v>0</v>
      </c>
      <c r="CC60" s="321">
        <f t="shared" si="57"/>
        <v>0</v>
      </c>
      <c r="CD60" s="321">
        <f t="shared" si="57"/>
        <v>0</v>
      </c>
      <c r="CE60" s="321">
        <f t="shared" si="57"/>
        <v>0</v>
      </c>
      <c r="CF60" s="321">
        <f t="shared" si="57"/>
        <v>0</v>
      </c>
      <c r="CG60" s="321">
        <f t="shared" si="57"/>
        <v>0</v>
      </c>
      <c r="CH60" s="321">
        <f t="shared" si="57"/>
        <v>0</v>
      </c>
      <c r="CI60" s="321">
        <f t="shared" si="57"/>
        <v>0</v>
      </c>
      <c r="CJ60" s="321">
        <f t="shared" si="57"/>
        <v>0</v>
      </c>
      <c r="CK60" s="321">
        <f t="shared" si="57"/>
        <v>494258865</v>
      </c>
      <c r="CL60" s="202"/>
      <c r="CM60" s="202"/>
      <c r="CN60" s="202"/>
      <c r="CO60" s="203">
        <f t="shared" si="33"/>
        <v>1816000000</v>
      </c>
      <c r="CP60" s="203">
        <f t="shared" si="34"/>
        <v>1321741135</v>
      </c>
      <c r="CQ60" s="203">
        <f t="shared" si="46"/>
        <v>494258865</v>
      </c>
      <c r="CR60" s="203">
        <f t="shared" si="6"/>
        <v>0</v>
      </c>
      <c r="CS60" s="203">
        <f t="shared" si="7"/>
        <v>494258865</v>
      </c>
      <c r="CT60" s="203">
        <f t="shared" si="8"/>
        <v>0</v>
      </c>
      <c r="CU60" s="203">
        <f t="shared" si="9"/>
        <v>0</v>
      </c>
      <c r="CV60" s="203">
        <f t="shared" si="10"/>
        <v>0</v>
      </c>
      <c r="CW60" s="203">
        <f t="shared" si="11"/>
        <v>494258865</v>
      </c>
      <c r="CX60" s="203">
        <f t="shared" si="26"/>
        <v>1321741135</v>
      </c>
      <c r="CY60" t="str">
        <f t="shared" si="12"/>
        <v/>
      </c>
    </row>
    <row r="61" spans="1:103" ht="15" customHeight="1" x14ac:dyDescent="0.25">
      <c r="A61" s="645">
        <v>21</v>
      </c>
      <c r="B61" s="646" t="s">
        <v>55</v>
      </c>
      <c r="C61" s="646" t="s">
        <v>57</v>
      </c>
      <c r="D61" s="646" t="s">
        <v>57</v>
      </c>
      <c r="E61" s="647" t="s">
        <v>81</v>
      </c>
      <c r="F61" s="648">
        <v>440000</v>
      </c>
      <c r="G61" s="211"/>
      <c r="H61" s="205"/>
      <c r="I61" s="205"/>
      <c r="J61" s="205"/>
      <c r="K61" s="205"/>
      <c r="L61" s="205"/>
      <c r="M61" s="207"/>
      <c r="N61" s="205"/>
      <c r="O61" s="205"/>
      <c r="P61" s="205"/>
      <c r="Q61" s="207"/>
      <c r="R61" s="207"/>
      <c r="S61" s="206"/>
      <c r="T61" s="206"/>
      <c r="U61" s="208"/>
      <c r="V61" s="209"/>
      <c r="W61" s="208"/>
      <c r="X61" s="208"/>
      <c r="Y61" s="208"/>
      <c r="Z61" s="208"/>
      <c r="AA61" s="315">
        <f t="shared" si="48"/>
        <v>440000</v>
      </c>
      <c r="AB61" s="315">
        <v>421218000</v>
      </c>
      <c r="AC61" s="205"/>
      <c r="AD61" s="205"/>
      <c r="AE61" s="205"/>
      <c r="AF61" s="205"/>
      <c r="AG61" s="205"/>
      <c r="AH61" s="205"/>
      <c r="AI61" s="206"/>
      <c r="AJ61" s="205"/>
      <c r="AK61" s="205"/>
      <c r="AL61" s="205"/>
      <c r="AM61" s="206"/>
      <c r="AN61" s="206"/>
      <c r="AO61" s="206"/>
      <c r="AP61" s="206"/>
      <c r="AQ61" s="206"/>
      <c r="AR61" s="206"/>
      <c r="AS61" s="206"/>
      <c r="AT61" s="207"/>
      <c r="AU61" s="206"/>
      <c r="AV61" s="206"/>
      <c r="AW61" s="206"/>
      <c r="AX61" s="206"/>
      <c r="AY61" s="206"/>
      <c r="AZ61" s="206"/>
      <c r="BA61" s="212">
        <f t="shared" si="42"/>
        <v>440000</v>
      </c>
      <c r="BB61" s="212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>
        <f t="shared" si="44"/>
        <v>-440000</v>
      </c>
      <c r="BN61" s="72"/>
      <c r="BO61" s="72"/>
      <c r="BP61" s="72"/>
      <c r="BQ61" s="72"/>
      <c r="BR61" s="72"/>
      <c r="BS61" s="72"/>
      <c r="BT61" s="72"/>
      <c r="BU61" s="72"/>
      <c r="BV61" s="72"/>
      <c r="BW61" s="21"/>
      <c r="BX61" s="21"/>
      <c r="BY61" s="665"/>
      <c r="BZ61" s="665">
        <v>73980396</v>
      </c>
      <c r="CA61" s="665">
        <v>38892673</v>
      </c>
      <c r="CB61" s="322"/>
      <c r="CC61" s="322"/>
      <c r="CD61" s="322"/>
      <c r="CE61" s="322"/>
      <c r="CF61" s="322"/>
      <c r="CG61" s="322"/>
      <c r="CH61" s="322"/>
      <c r="CI61" s="322"/>
      <c r="CJ61" s="323"/>
      <c r="CK61" s="670">
        <f t="shared" ref="CK61:CK87" si="58">SUM(BY61:CJ61)</f>
        <v>112873069</v>
      </c>
      <c r="CL61"/>
      <c r="CM61"/>
      <c r="CO61" s="3">
        <f t="shared" si="33"/>
        <v>440000000</v>
      </c>
      <c r="CP61" s="3">
        <f t="shared" si="34"/>
        <v>327126931</v>
      </c>
      <c r="CQ61" s="3">
        <f t="shared" si="46"/>
        <v>112873069</v>
      </c>
      <c r="CR61" s="3">
        <f t="shared" si="6"/>
        <v>0</v>
      </c>
      <c r="CS61" s="3">
        <f t="shared" si="7"/>
        <v>112873069</v>
      </c>
      <c r="CT61" s="3">
        <f t="shared" si="8"/>
        <v>0</v>
      </c>
      <c r="CU61" s="3">
        <f t="shared" si="9"/>
        <v>0</v>
      </c>
      <c r="CV61" s="3">
        <f t="shared" si="10"/>
        <v>0</v>
      </c>
      <c r="CW61" s="3">
        <f t="shared" si="11"/>
        <v>112873069</v>
      </c>
      <c r="CX61" s="3">
        <f t="shared" si="26"/>
        <v>327126931</v>
      </c>
      <c r="CY61" t="str">
        <f t="shared" si="12"/>
        <v/>
      </c>
    </row>
    <row r="62" spans="1:103" ht="15" customHeight="1" x14ac:dyDescent="0.25">
      <c r="A62" s="649">
        <v>21</v>
      </c>
      <c r="B62" s="650" t="s">
        <v>55</v>
      </c>
      <c r="C62" s="650" t="s">
        <v>57</v>
      </c>
      <c r="D62" s="650" t="s">
        <v>82</v>
      </c>
      <c r="E62" s="651" t="s">
        <v>83</v>
      </c>
      <c r="F62" s="652">
        <v>25000</v>
      </c>
      <c r="G62" s="205"/>
      <c r="H62" s="205"/>
      <c r="I62" s="205"/>
      <c r="J62" s="205"/>
      <c r="K62" s="205"/>
      <c r="L62" s="205"/>
      <c r="M62" s="207"/>
      <c r="N62" s="205"/>
      <c r="O62" s="205"/>
      <c r="P62" s="205"/>
      <c r="Q62" s="207"/>
      <c r="R62" s="207"/>
      <c r="S62" s="206"/>
      <c r="T62" s="206"/>
      <c r="U62" s="208"/>
      <c r="V62" s="208"/>
      <c r="W62" s="208"/>
      <c r="X62" s="208"/>
      <c r="Y62" s="208"/>
      <c r="Z62" s="208"/>
      <c r="AA62" s="315">
        <f t="shared" si="48"/>
        <v>25000</v>
      </c>
      <c r="AB62" s="315">
        <v>25656000</v>
      </c>
      <c r="AC62" s="205"/>
      <c r="AD62" s="205"/>
      <c r="AE62" s="205"/>
      <c r="AF62" s="205"/>
      <c r="AG62" s="205"/>
      <c r="AH62" s="205"/>
      <c r="AI62" s="206"/>
      <c r="AJ62" s="205"/>
      <c r="AK62" s="205"/>
      <c r="AL62" s="205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12">
        <f t="shared" si="42"/>
        <v>25000</v>
      </c>
      <c r="BB62" s="212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>
        <f t="shared" si="44"/>
        <v>-25000</v>
      </c>
      <c r="BN62" s="72"/>
      <c r="BO62" s="72"/>
      <c r="BP62" s="72"/>
      <c r="BQ62" s="72"/>
      <c r="BR62" s="72"/>
      <c r="BS62" s="72"/>
      <c r="BT62" s="72"/>
      <c r="BU62" s="72"/>
      <c r="BV62" s="72"/>
      <c r="BW62" s="21"/>
      <c r="BX62" s="21"/>
      <c r="BY62" s="665"/>
      <c r="BZ62" s="665">
        <v>3818606</v>
      </c>
      <c r="CA62" s="665">
        <v>1939832</v>
      </c>
      <c r="CB62" s="322"/>
      <c r="CC62" s="322"/>
      <c r="CD62" s="322"/>
      <c r="CE62" s="322"/>
      <c r="CF62" s="322"/>
      <c r="CG62" s="322"/>
      <c r="CH62" s="322"/>
      <c r="CI62" s="322"/>
      <c r="CJ62" s="323"/>
      <c r="CK62" s="670">
        <f t="shared" si="58"/>
        <v>5758438</v>
      </c>
      <c r="CL62"/>
      <c r="CM62"/>
      <c r="CO62" s="3">
        <f t="shared" si="33"/>
        <v>25000000</v>
      </c>
      <c r="CP62" s="3">
        <f t="shared" si="34"/>
        <v>19241562</v>
      </c>
      <c r="CQ62" s="3">
        <f t="shared" si="46"/>
        <v>5758438</v>
      </c>
      <c r="CR62" s="3">
        <f t="shared" si="6"/>
        <v>0</v>
      </c>
      <c r="CS62" s="3">
        <f t="shared" si="7"/>
        <v>5758438</v>
      </c>
      <c r="CT62" s="3">
        <f t="shared" si="8"/>
        <v>0</v>
      </c>
      <c r="CU62" s="3">
        <f t="shared" si="9"/>
        <v>0</v>
      </c>
      <c r="CV62" s="3">
        <f t="shared" si="10"/>
        <v>0</v>
      </c>
      <c r="CW62" s="3">
        <f t="shared" si="11"/>
        <v>5758438</v>
      </c>
      <c r="CX62" s="3">
        <f t="shared" si="26"/>
        <v>19241562</v>
      </c>
      <c r="CY62" t="str">
        <f t="shared" si="12"/>
        <v/>
      </c>
    </row>
    <row r="63" spans="1:103" ht="15" customHeight="1" x14ac:dyDescent="0.25">
      <c r="A63" s="649">
        <v>21</v>
      </c>
      <c r="B63" s="650" t="s">
        <v>55</v>
      </c>
      <c r="C63" s="650" t="s">
        <v>57</v>
      </c>
      <c r="D63" s="650" t="s">
        <v>84</v>
      </c>
      <c r="E63" s="651" t="s">
        <v>85</v>
      </c>
      <c r="F63" s="652">
        <v>240000</v>
      </c>
      <c r="G63" s="205"/>
      <c r="H63" s="205"/>
      <c r="I63" s="205"/>
      <c r="J63" s="205"/>
      <c r="K63" s="205"/>
      <c r="L63" s="205"/>
      <c r="M63" s="206"/>
      <c r="N63" s="205"/>
      <c r="O63" s="205"/>
      <c r="P63" s="205"/>
      <c r="Q63" s="207"/>
      <c r="R63" s="207"/>
      <c r="S63" s="206"/>
      <c r="T63" s="206"/>
      <c r="U63" s="208"/>
      <c r="V63" s="208"/>
      <c r="W63" s="208"/>
      <c r="X63" s="208"/>
      <c r="Y63" s="208"/>
      <c r="Z63" s="208"/>
      <c r="AA63" s="324">
        <f t="shared" si="48"/>
        <v>240000</v>
      </c>
      <c r="AB63" s="324">
        <v>215490000</v>
      </c>
      <c r="AC63" s="205"/>
      <c r="AD63" s="205"/>
      <c r="AE63" s="205"/>
      <c r="AF63" s="205"/>
      <c r="AG63" s="205"/>
      <c r="AH63" s="205"/>
      <c r="AI63" s="206"/>
      <c r="AJ63" s="205"/>
      <c r="AK63" s="205"/>
      <c r="AL63" s="205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12">
        <f t="shared" si="42"/>
        <v>240000</v>
      </c>
      <c r="BB63" s="212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>
        <f t="shared" si="44"/>
        <v>-240000</v>
      </c>
      <c r="BN63" s="72"/>
      <c r="BO63" s="72"/>
      <c r="BP63" s="72"/>
      <c r="BQ63" s="72"/>
      <c r="BR63" s="72"/>
      <c r="BS63" s="72"/>
      <c r="BT63" s="72"/>
      <c r="BU63" s="72"/>
      <c r="BV63" s="72"/>
      <c r="BW63" s="21"/>
      <c r="BX63" s="21"/>
      <c r="BY63" s="666"/>
      <c r="BZ63" s="666">
        <v>41188054</v>
      </c>
      <c r="CA63" s="666">
        <v>21907344</v>
      </c>
      <c r="CB63" s="325"/>
      <c r="CC63" s="325"/>
      <c r="CD63" s="325"/>
      <c r="CE63" s="325"/>
      <c r="CF63" s="325"/>
      <c r="CG63" s="325"/>
      <c r="CH63" s="325"/>
      <c r="CI63" s="325"/>
      <c r="CJ63" s="326"/>
      <c r="CK63" s="671">
        <f t="shared" si="58"/>
        <v>63095398</v>
      </c>
      <c r="CL63"/>
      <c r="CM63"/>
      <c r="CO63" s="3">
        <f t="shared" si="33"/>
        <v>240000000</v>
      </c>
      <c r="CP63" s="3">
        <f t="shared" si="34"/>
        <v>176904602</v>
      </c>
      <c r="CQ63" s="3">
        <f t="shared" si="46"/>
        <v>63095398</v>
      </c>
      <c r="CR63" s="3">
        <f t="shared" si="6"/>
        <v>0</v>
      </c>
      <c r="CS63" s="3">
        <f t="shared" si="7"/>
        <v>63095398</v>
      </c>
      <c r="CT63" s="3">
        <f t="shared" si="8"/>
        <v>0</v>
      </c>
      <c r="CU63" s="3">
        <f t="shared" si="9"/>
        <v>0</v>
      </c>
      <c r="CV63" s="3">
        <f t="shared" si="10"/>
        <v>0</v>
      </c>
      <c r="CW63" s="3">
        <f t="shared" si="11"/>
        <v>63095398</v>
      </c>
      <c r="CX63" s="3">
        <f t="shared" si="26"/>
        <v>176904602</v>
      </c>
      <c r="CY63" t="str">
        <f t="shared" si="12"/>
        <v/>
      </c>
    </row>
    <row r="64" spans="1:103" ht="15" customHeight="1" x14ac:dyDescent="0.25">
      <c r="A64" s="653">
        <v>21</v>
      </c>
      <c r="B64" s="654" t="s">
        <v>55</v>
      </c>
      <c r="C64" s="654" t="s">
        <v>57</v>
      </c>
      <c r="D64" s="654" t="s">
        <v>90</v>
      </c>
      <c r="E64" s="655" t="s">
        <v>93</v>
      </c>
      <c r="F64" s="656">
        <v>291000</v>
      </c>
      <c r="G64" s="205"/>
      <c r="H64" s="205"/>
      <c r="I64" s="205"/>
      <c r="J64" s="205"/>
      <c r="K64" s="205"/>
      <c r="L64" s="205"/>
      <c r="M64" s="206"/>
      <c r="N64" s="205"/>
      <c r="O64" s="205"/>
      <c r="P64" s="205"/>
      <c r="Q64" s="207"/>
      <c r="R64" s="207"/>
      <c r="S64" s="206"/>
      <c r="T64" s="206"/>
      <c r="U64" s="208"/>
      <c r="V64" s="208"/>
      <c r="W64" s="208"/>
      <c r="X64" s="208"/>
      <c r="Y64" s="208"/>
      <c r="Z64" s="208"/>
      <c r="AA64" s="327">
        <f t="shared" si="48"/>
        <v>291000</v>
      </c>
      <c r="AB64" s="327">
        <v>291000000</v>
      </c>
      <c r="AC64" s="205"/>
      <c r="AD64" s="205"/>
      <c r="AE64" s="205"/>
      <c r="AF64" s="205"/>
      <c r="AG64" s="205"/>
      <c r="AH64" s="205"/>
      <c r="AI64" s="206"/>
      <c r="AJ64" s="205"/>
      <c r="AK64" s="205"/>
      <c r="AL64" s="205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12">
        <f t="shared" si="42"/>
        <v>291000</v>
      </c>
      <c r="BB64" s="212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>
        <f t="shared" si="44"/>
        <v>-291000</v>
      </c>
      <c r="BN64" s="72"/>
      <c r="BO64" s="72"/>
      <c r="BP64" s="72"/>
      <c r="BQ64" s="72"/>
      <c r="BR64" s="72"/>
      <c r="BS64" s="72"/>
      <c r="BT64" s="72"/>
      <c r="BU64" s="72"/>
      <c r="BV64" s="72"/>
      <c r="BW64" s="21"/>
      <c r="BX64" s="21"/>
      <c r="BY64" s="667"/>
      <c r="BZ64" s="667">
        <v>45802856</v>
      </c>
      <c r="CA64" s="667">
        <v>43793337</v>
      </c>
      <c r="CB64" s="328"/>
      <c r="CC64" s="328"/>
      <c r="CD64" s="328"/>
      <c r="CE64" s="328"/>
      <c r="CF64" s="328"/>
      <c r="CG64" s="328"/>
      <c r="CH64" s="328"/>
      <c r="CI64" s="328"/>
      <c r="CJ64" s="329"/>
      <c r="CK64" s="672">
        <f t="shared" si="58"/>
        <v>89596193</v>
      </c>
      <c r="CL64"/>
      <c r="CM64"/>
      <c r="CO64" s="3">
        <f t="shared" si="33"/>
        <v>291000000</v>
      </c>
      <c r="CP64" s="3">
        <f t="shared" si="34"/>
        <v>201403807</v>
      </c>
      <c r="CQ64" s="3">
        <f t="shared" si="46"/>
        <v>89596193</v>
      </c>
      <c r="CR64" s="3">
        <f t="shared" si="6"/>
        <v>0</v>
      </c>
      <c r="CS64" s="3">
        <f t="shared" si="7"/>
        <v>89596193</v>
      </c>
      <c r="CT64" s="3">
        <f t="shared" si="8"/>
        <v>0</v>
      </c>
      <c r="CU64" s="3">
        <f t="shared" si="9"/>
        <v>0</v>
      </c>
      <c r="CV64" s="3">
        <f t="shared" si="10"/>
        <v>0</v>
      </c>
      <c r="CW64" s="3">
        <f t="shared" si="11"/>
        <v>89596193</v>
      </c>
      <c r="CX64" s="3">
        <f t="shared" si="26"/>
        <v>201403807</v>
      </c>
      <c r="CY64" t="str">
        <f t="shared" si="12"/>
        <v/>
      </c>
    </row>
    <row r="65" spans="1:103" ht="15" customHeight="1" x14ac:dyDescent="0.25">
      <c r="A65" s="657">
        <v>21</v>
      </c>
      <c r="B65" s="658" t="s">
        <v>55</v>
      </c>
      <c r="C65" s="658" t="s">
        <v>57</v>
      </c>
      <c r="D65" s="658" t="s">
        <v>94</v>
      </c>
      <c r="E65" s="659" t="s">
        <v>121</v>
      </c>
      <c r="F65" s="660">
        <v>630000</v>
      </c>
      <c r="G65" s="205"/>
      <c r="H65" s="205"/>
      <c r="I65" s="205"/>
      <c r="J65" s="205"/>
      <c r="K65" s="205"/>
      <c r="L65" s="205"/>
      <c r="M65" s="206"/>
      <c r="N65" s="205"/>
      <c r="O65" s="205"/>
      <c r="P65" s="205"/>
      <c r="Q65" s="207"/>
      <c r="R65" s="207"/>
      <c r="S65" s="206"/>
      <c r="T65" s="206"/>
      <c r="U65" s="208"/>
      <c r="V65" s="208"/>
      <c r="W65" s="208"/>
      <c r="X65" s="208"/>
      <c r="Y65" s="208"/>
      <c r="Z65" s="208"/>
      <c r="AA65" s="330">
        <f t="shared" si="48"/>
        <v>630000</v>
      </c>
      <c r="AB65" s="330">
        <v>554490000</v>
      </c>
      <c r="AC65" s="205"/>
      <c r="AD65" s="205"/>
      <c r="AE65" s="205"/>
      <c r="AF65" s="205"/>
      <c r="AG65" s="205"/>
      <c r="AH65" s="205"/>
      <c r="AI65" s="206"/>
      <c r="AJ65" s="205"/>
      <c r="AK65" s="205"/>
      <c r="AL65" s="205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12">
        <f t="shared" si="42"/>
        <v>630000</v>
      </c>
      <c r="BB65" s="212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>
        <f t="shared" si="44"/>
        <v>-630000</v>
      </c>
      <c r="BN65" s="72"/>
      <c r="BO65" s="72"/>
      <c r="BP65" s="72"/>
      <c r="BQ65" s="72"/>
      <c r="BR65" s="72"/>
      <c r="BS65" s="72"/>
      <c r="BT65" s="72"/>
      <c r="BU65" s="72"/>
      <c r="BV65" s="72"/>
      <c r="BW65" s="21"/>
      <c r="BX65" s="21"/>
      <c r="BY65" s="668"/>
      <c r="BZ65" s="668">
        <v>111994991</v>
      </c>
      <c r="CA65" s="668">
        <v>58996141</v>
      </c>
      <c r="CB65" s="331"/>
      <c r="CC65" s="331"/>
      <c r="CD65" s="331"/>
      <c r="CE65" s="331"/>
      <c r="CF65" s="331"/>
      <c r="CG65" s="331"/>
      <c r="CH65" s="331"/>
      <c r="CI65" s="331"/>
      <c r="CJ65" s="332"/>
      <c r="CK65" s="673">
        <f t="shared" si="58"/>
        <v>170991132</v>
      </c>
      <c r="CL65"/>
      <c r="CM65"/>
      <c r="CO65" s="3">
        <f t="shared" si="33"/>
        <v>630000000</v>
      </c>
      <c r="CP65" s="3">
        <f t="shared" si="34"/>
        <v>459008868</v>
      </c>
      <c r="CQ65" s="3">
        <f t="shared" si="46"/>
        <v>170991132</v>
      </c>
      <c r="CR65" s="3">
        <f t="shared" si="6"/>
        <v>0</v>
      </c>
      <c r="CS65" s="3">
        <f t="shared" si="7"/>
        <v>170991132</v>
      </c>
      <c r="CT65" s="3">
        <f t="shared" si="8"/>
        <v>0</v>
      </c>
      <c r="CU65" s="3">
        <f t="shared" si="9"/>
        <v>0</v>
      </c>
      <c r="CV65" s="3">
        <f t="shared" si="10"/>
        <v>0</v>
      </c>
      <c r="CW65" s="3">
        <f t="shared" si="11"/>
        <v>170991132</v>
      </c>
      <c r="CX65" s="3">
        <f t="shared" si="26"/>
        <v>459008868</v>
      </c>
      <c r="CY65" t="str">
        <f t="shared" si="12"/>
        <v/>
      </c>
    </row>
    <row r="66" spans="1:103" ht="25.5" x14ac:dyDescent="0.25">
      <c r="A66" s="661">
        <v>21</v>
      </c>
      <c r="B66" s="662" t="s">
        <v>55</v>
      </c>
      <c r="C66" s="662" t="s">
        <v>57</v>
      </c>
      <c r="D66" s="662" t="s">
        <v>122</v>
      </c>
      <c r="E66" s="663" t="s">
        <v>97</v>
      </c>
      <c r="F66" s="664">
        <v>190000</v>
      </c>
      <c r="G66" s="205"/>
      <c r="H66" s="205"/>
      <c r="I66" s="205"/>
      <c r="J66" s="205"/>
      <c r="K66" s="205"/>
      <c r="L66" s="205"/>
      <c r="M66" s="206"/>
      <c r="N66" s="205"/>
      <c r="O66" s="205"/>
      <c r="P66" s="205"/>
      <c r="Q66" s="207"/>
      <c r="R66" s="207"/>
      <c r="S66" s="206"/>
      <c r="T66" s="206"/>
      <c r="U66" s="208"/>
      <c r="V66" s="208"/>
      <c r="W66" s="208"/>
      <c r="X66" s="208"/>
      <c r="Y66" s="208"/>
      <c r="Z66" s="208"/>
      <c r="AA66" s="333">
        <f t="shared" si="48"/>
        <v>190000</v>
      </c>
      <c r="AB66" s="333">
        <f>SUM(F66:T66)</f>
        <v>190000</v>
      </c>
      <c r="AC66" s="205"/>
      <c r="AD66" s="205"/>
      <c r="AE66" s="205"/>
      <c r="AF66" s="205"/>
      <c r="AG66" s="205"/>
      <c r="AH66" s="205"/>
      <c r="AI66" s="206"/>
      <c r="AJ66" s="205"/>
      <c r="AK66" s="205"/>
      <c r="AL66" s="205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12">
        <f t="shared" si="42"/>
        <v>190000</v>
      </c>
      <c r="BB66" s="212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>
        <f t="shared" si="44"/>
        <v>-190000</v>
      </c>
      <c r="BN66" s="72"/>
      <c r="BO66" s="72"/>
      <c r="BP66" s="72"/>
      <c r="BQ66" s="72"/>
      <c r="BR66" s="72"/>
      <c r="BS66" s="72"/>
      <c r="BT66" s="72"/>
      <c r="BU66" s="72"/>
      <c r="BV66" s="72"/>
      <c r="BW66" s="21"/>
      <c r="BX66" s="21"/>
      <c r="BY66" s="669"/>
      <c r="BZ66" s="669">
        <v>0</v>
      </c>
      <c r="CA66" s="669">
        <v>51944635</v>
      </c>
      <c r="CB66" s="334"/>
      <c r="CC66" s="334"/>
      <c r="CD66" s="334"/>
      <c r="CE66" s="334"/>
      <c r="CF66" s="334"/>
      <c r="CG66" s="334"/>
      <c r="CH66" s="334"/>
      <c r="CI66" s="334"/>
      <c r="CJ66" s="335"/>
      <c r="CK66" s="674">
        <f t="shared" si="58"/>
        <v>51944635</v>
      </c>
      <c r="CL66"/>
      <c r="CM66"/>
      <c r="CO66" s="3">
        <f t="shared" si="33"/>
        <v>190000000</v>
      </c>
      <c r="CP66" s="3">
        <f t="shared" si="34"/>
        <v>138055365</v>
      </c>
      <c r="CQ66" s="3">
        <f t="shared" si="46"/>
        <v>51944635</v>
      </c>
      <c r="CR66" s="3">
        <f t="shared" si="6"/>
        <v>0</v>
      </c>
      <c r="CS66" s="3">
        <f t="shared" si="7"/>
        <v>51944635</v>
      </c>
      <c r="CT66" s="3">
        <f t="shared" si="8"/>
        <v>0</v>
      </c>
      <c r="CU66" s="3">
        <f t="shared" si="9"/>
        <v>0</v>
      </c>
      <c r="CV66" s="3">
        <f t="shared" si="10"/>
        <v>0</v>
      </c>
      <c r="CW66" s="3">
        <f t="shared" si="11"/>
        <v>51944635</v>
      </c>
      <c r="CX66" s="3">
        <f t="shared" si="26"/>
        <v>138055365</v>
      </c>
      <c r="CY66" t="str">
        <f t="shared" si="12"/>
        <v/>
      </c>
    </row>
    <row r="67" spans="1:103" ht="15" customHeight="1" x14ac:dyDescent="0.25">
      <c r="A67" s="336">
        <v>21</v>
      </c>
      <c r="B67" s="337" t="s">
        <v>55</v>
      </c>
      <c r="C67" s="337" t="s">
        <v>82</v>
      </c>
      <c r="D67" s="337"/>
      <c r="E67" s="338" t="s">
        <v>100</v>
      </c>
      <c r="F67" s="537">
        <f>SUM(F68:F69)</f>
        <v>92000</v>
      </c>
      <c r="G67" s="198"/>
      <c r="H67" s="198"/>
      <c r="I67" s="198"/>
      <c r="J67" s="198"/>
      <c r="K67" s="198"/>
      <c r="L67" s="198"/>
      <c r="M67" s="199"/>
      <c r="N67" s="198"/>
      <c r="O67" s="198"/>
      <c r="P67" s="198"/>
      <c r="Q67" s="253"/>
      <c r="R67" s="253"/>
      <c r="S67" s="199"/>
      <c r="T67" s="199"/>
      <c r="U67" s="195"/>
      <c r="V67" s="195">
        <f>SUM(V68:V69)</f>
        <v>0</v>
      </c>
      <c r="W67" s="195"/>
      <c r="X67" s="195"/>
      <c r="Y67" s="195"/>
      <c r="Z67" s="195"/>
      <c r="AA67" s="339">
        <f t="shared" si="48"/>
        <v>92000</v>
      </c>
      <c r="AB67" s="340">
        <f>SUM(AB68:AB69)</f>
        <v>92000</v>
      </c>
      <c r="AC67" s="198"/>
      <c r="AD67" s="198"/>
      <c r="AE67" s="198"/>
      <c r="AF67" s="198"/>
      <c r="AG67" s="198"/>
      <c r="AH67" s="198"/>
      <c r="AI67" s="199"/>
      <c r="AJ67" s="198"/>
      <c r="AK67" s="198"/>
      <c r="AL67" s="198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>
        <f t="shared" si="42"/>
        <v>92000</v>
      </c>
      <c r="BB67" s="199">
        <f>SUM(BB68:BB69)</f>
        <v>0</v>
      </c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200">
        <f t="shared" si="44"/>
        <v>-92000</v>
      </c>
      <c r="BN67" s="72"/>
      <c r="BO67" s="72"/>
      <c r="BP67" s="72"/>
      <c r="BQ67" s="72"/>
      <c r="BR67" s="72"/>
      <c r="BS67" s="72"/>
      <c r="BT67" s="72"/>
      <c r="BU67" s="72"/>
      <c r="BV67" s="72"/>
      <c r="BW67" s="21"/>
      <c r="BX67" s="21"/>
      <c r="BY67" s="341">
        <f>SUM(BY68:BY69)</f>
        <v>0</v>
      </c>
      <c r="BZ67" s="341">
        <f t="shared" ref="BZ67:CJ67" si="59">SUM(BZ68:BZ69)</f>
        <v>13380063</v>
      </c>
      <c r="CA67" s="341">
        <f t="shared" si="59"/>
        <v>9353113</v>
      </c>
      <c r="CB67" s="341">
        <f t="shared" si="59"/>
        <v>0</v>
      </c>
      <c r="CC67" s="341">
        <f t="shared" si="59"/>
        <v>0</v>
      </c>
      <c r="CD67" s="341">
        <f t="shared" si="59"/>
        <v>0</v>
      </c>
      <c r="CE67" s="341">
        <f t="shared" si="59"/>
        <v>0</v>
      </c>
      <c r="CF67" s="341">
        <f t="shared" si="59"/>
        <v>0</v>
      </c>
      <c r="CG67" s="341">
        <f t="shared" si="59"/>
        <v>0</v>
      </c>
      <c r="CH67" s="341">
        <f t="shared" si="59"/>
        <v>0</v>
      </c>
      <c r="CI67" s="341">
        <f t="shared" si="59"/>
        <v>0</v>
      </c>
      <c r="CJ67" s="341">
        <f t="shared" si="59"/>
        <v>0</v>
      </c>
      <c r="CK67" s="342">
        <f t="shared" si="58"/>
        <v>22733176</v>
      </c>
      <c r="CL67" s="202"/>
      <c r="CM67" s="202"/>
      <c r="CN67" s="202"/>
      <c r="CO67" s="203">
        <f t="shared" si="33"/>
        <v>92000000</v>
      </c>
      <c r="CP67" s="203">
        <f t="shared" si="34"/>
        <v>69266824</v>
      </c>
      <c r="CQ67" s="203">
        <f t="shared" si="46"/>
        <v>22733176</v>
      </c>
      <c r="CR67" s="203">
        <f t="shared" si="6"/>
        <v>0</v>
      </c>
      <c r="CS67" s="203">
        <f t="shared" si="7"/>
        <v>22733176</v>
      </c>
      <c r="CT67" s="203">
        <f t="shared" si="8"/>
        <v>0</v>
      </c>
      <c r="CU67" s="203">
        <f t="shared" si="9"/>
        <v>0</v>
      </c>
      <c r="CV67" s="203">
        <f t="shared" si="10"/>
        <v>0</v>
      </c>
      <c r="CW67" s="203">
        <f t="shared" si="11"/>
        <v>22733176</v>
      </c>
      <c r="CX67" s="203">
        <f t="shared" si="26"/>
        <v>69266824</v>
      </c>
      <c r="CY67" t="str">
        <f t="shared" si="12"/>
        <v/>
      </c>
    </row>
    <row r="68" spans="1:103" ht="15" customHeight="1" x14ac:dyDescent="0.25">
      <c r="A68" s="675">
        <v>21</v>
      </c>
      <c r="B68" s="676" t="s">
        <v>55</v>
      </c>
      <c r="C68" s="676" t="s">
        <v>82</v>
      </c>
      <c r="D68" s="676" t="s">
        <v>57</v>
      </c>
      <c r="E68" s="677" t="s">
        <v>101</v>
      </c>
      <c r="F68" s="678">
        <v>12000</v>
      </c>
      <c r="G68" s="205"/>
      <c r="H68" s="205"/>
      <c r="I68" s="205"/>
      <c r="J68" s="205"/>
      <c r="K68" s="205"/>
      <c r="L68" s="205"/>
      <c r="M68" s="206"/>
      <c r="N68" s="205"/>
      <c r="O68" s="205"/>
      <c r="P68" s="205"/>
      <c r="Q68" s="207"/>
      <c r="R68" s="207"/>
      <c r="S68" s="206"/>
      <c r="T68" s="206"/>
      <c r="U68" s="208"/>
      <c r="V68" s="208"/>
      <c r="W68" s="208"/>
      <c r="X68" s="208"/>
      <c r="Y68" s="208"/>
      <c r="Z68" s="208"/>
      <c r="AA68" s="340">
        <f t="shared" si="48"/>
        <v>12000</v>
      </c>
      <c r="AB68" s="340">
        <f>SUM(F68:T68)</f>
        <v>12000</v>
      </c>
      <c r="AC68" s="205"/>
      <c r="AD68" s="205"/>
      <c r="AE68" s="205"/>
      <c r="AF68" s="205"/>
      <c r="AG68" s="205"/>
      <c r="AH68" s="205"/>
      <c r="AI68" s="206"/>
      <c r="AJ68" s="205"/>
      <c r="AK68" s="205"/>
      <c r="AL68" s="205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12">
        <f t="shared" si="42"/>
        <v>12000</v>
      </c>
      <c r="BB68" s="212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>
        <f t="shared" si="44"/>
        <v>-12000</v>
      </c>
      <c r="BN68" s="72"/>
      <c r="BO68" s="72"/>
      <c r="BP68" s="72"/>
      <c r="BQ68" s="72"/>
      <c r="BR68" s="72"/>
      <c r="BS68" s="72"/>
      <c r="BT68" s="72"/>
      <c r="BU68" s="72"/>
      <c r="BV68" s="72"/>
      <c r="BW68" s="21"/>
      <c r="BX68" s="21"/>
      <c r="BY68" s="679"/>
      <c r="BZ68" s="679">
        <v>1979770</v>
      </c>
      <c r="CA68" s="679">
        <v>1097070</v>
      </c>
      <c r="CB68" s="343"/>
      <c r="CC68" s="343"/>
      <c r="CD68" s="343"/>
      <c r="CE68" s="343"/>
      <c r="CF68" s="343"/>
      <c r="CG68" s="343"/>
      <c r="CH68" s="343"/>
      <c r="CI68" s="343"/>
      <c r="CJ68" s="344"/>
      <c r="CK68" s="681">
        <f t="shared" si="58"/>
        <v>3076840</v>
      </c>
      <c r="CL68"/>
      <c r="CM68"/>
      <c r="CO68" s="3">
        <f t="shared" si="33"/>
        <v>12000000</v>
      </c>
      <c r="CP68" s="3">
        <f t="shared" si="34"/>
        <v>8923160</v>
      </c>
      <c r="CQ68" s="3">
        <f t="shared" si="46"/>
        <v>3076840</v>
      </c>
      <c r="CR68" s="3">
        <f t="shared" si="6"/>
        <v>0</v>
      </c>
      <c r="CS68" s="3">
        <f t="shared" si="7"/>
        <v>3076840</v>
      </c>
      <c r="CT68" s="3">
        <f t="shared" si="8"/>
        <v>0</v>
      </c>
      <c r="CU68" s="3">
        <f t="shared" si="9"/>
        <v>0</v>
      </c>
      <c r="CV68" s="3">
        <f t="shared" si="10"/>
        <v>0</v>
      </c>
      <c r="CW68" s="3">
        <f t="shared" si="11"/>
        <v>3076840</v>
      </c>
      <c r="CX68" s="3">
        <f t="shared" si="26"/>
        <v>8923160</v>
      </c>
      <c r="CY68" t="str">
        <f t="shared" si="12"/>
        <v/>
      </c>
    </row>
    <row r="69" spans="1:103" ht="15" customHeight="1" x14ac:dyDescent="0.25">
      <c r="A69" s="675">
        <v>21</v>
      </c>
      <c r="B69" s="676" t="s">
        <v>55</v>
      </c>
      <c r="C69" s="676" t="s">
        <v>82</v>
      </c>
      <c r="D69" s="676" t="s">
        <v>82</v>
      </c>
      <c r="E69" s="677" t="s">
        <v>102</v>
      </c>
      <c r="F69" s="678">
        <v>80000</v>
      </c>
      <c r="G69" s="205"/>
      <c r="H69" s="205"/>
      <c r="I69" s="205"/>
      <c r="J69" s="205"/>
      <c r="K69" s="205"/>
      <c r="L69" s="205"/>
      <c r="M69" s="206"/>
      <c r="N69" s="205"/>
      <c r="O69" s="205"/>
      <c r="P69" s="205"/>
      <c r="Q69" s="207"/>
      <c r="R69" s="207"/>
      <c r="S69" s="206"/>
      <c r="T69" s="206"/>
      <c r="U69" s="208"/>
      <c r="V69" s="209"/>
      <c r="W69" s="208"/>
      <c r="X69" s="208"/>
      <c r="Y69" s="208"/>
      <c r="Z69" s="208"/>
      <c r="AA69" s="345">
        <f t="shared" si="48"/>
        <v>80000</v>
      </c>
      <c r="AB69" s="345">
        <f>SUM(F69:T69)</f>
        <v>80000</v>
      </c>
      <c r="AC69" s="205"/>
      <c r="AD69" s="205"/>
      <c r="AE69" s="205"/>
      <c r="AF69" s="205"/>
      <c r="AG69" s="205"/>
      <c r="AH69" s="205"/>
      <c r="AI69" s="206"/>
      <c r="AJ69" s="205"/>
      <c r="AK69" s="205"/>
      <c r="AL69" s="205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12">
        <f t="shared" si="42"/>
        <v>80000</v>
      </c>
      <c r="BB69" s="212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  <c r="BM69" s="173">
        <f t="shared" si="44"/>
        <v>-80000</v>
      </c>
      <c r="BN69" s="72"/>
      <c r="BO69" s="72"/>
      <c r="BP69" s="72"/>
      <c r="BQ69" s="72"/>
      <c r="BR69" s="72"/>
      <c r="BS69" s="72"/>
      <c r="BT69" s="72"/>
      <c r="BU69" s="72"/>
      <c r="BV69" s="72"/>
      <c r="BW69" s="21"/>
      <c r="BX69" s="21"/>
      <c r="BY69" s="680"/>
      <c r="BZ69" s="680">
        <v>11400293</v>
      </c>
      <c r="CA69" s="680">
        <v>8256043</v>
      </c>
      <c r="CB69" s="346"/>
      <c r="CC69" s="346"/>
      <c r="CD69" s="346"/>
      <c r="CE69" s="346"/>
      <c r="CF69" s="346"/>
      <c r="CG69" s="346"/>
      <c r="CH69" s="346"/>
      <c r="CI69" s="346"/>
      <c r="CJ69" s="347"/>
      <c r="CK69" s="682">
        <f t="shared" si="58"/>
        <v>19656336</v>
      </c>
      <c r="CL69"/>
      <c r="CM69"/>
      <c r="CO69" s="3">
        <f t="shared" si="33"/>
        <v>80000000</v>
      </c>
      <c r="CP69" s="3">
        <f t="shared" si="34"/>
        <v>60343664</v>
      </c>
      <c r="CQ69" s="3">
        <f t="shared" si="46"/>
        <v>19656336</v>
      </c>
      <c r="CR69" s="3">
        <f t="shared" si="6"/>
        <v>0</v>
      </c>
      <c r="CS69" s="3">
        <f t="shared" si="7"/>
        <v>19656336</v>
      </c>
      <c r="CT69" s="3">
        <f t="shared" si="8"/>
        <v>0</v>
      </c>
      <c r="CU69" s="3">
        <f t="shared" si="9"/>
        <v>0</v>
      </c>
      <c r="CV69" s="3">
        <f t="shared" si="10"/>
        <v>0</v>
      </c>
      <c r="CW69" s="3">
        <f t="shared" si="11"/>
        <v>19656336</v>
      </c>
      <c r="CX69" s="3">
        <f t="shared" si="26"/>
        <v>60343664</v>
      </c>
      <c r="CY69" t="str">
        <f t="shared" si="12"/>
        <v/>
      </c>
    </row>
    <row r="70" spans="1:103" ht="15" customHeight="1" x14ac:dyDescent="0.25">
      <c r="A70" s="348">
        <v>21</v>
      </c>
      <c r="B70" s="349" t="s">
        <v>55</v>
      </c>
      <c r="C70" s="349" t="s">
        <v>84</v>
      </c>
      <c r="D70" s="349"/>
      <c r="E70" s="350" t="s">
        <v>103</v>
      </c>
      <c r="F70" s="538">
        <f>SUM(F71:F72)</f>
        <v>188000</v>
      </c>
      <c r="G70" s="198"/>
      <c r="H70" s="198"/>
      <c r="I70" s="198"/>
      <c r="J70" s="198"/>
      <c r="K70" s="198"/>
      <c r="L70" s="198"/>
      <c r="M70" s="199"/>
      <c r="N70" s="198"/>
      <c r="O70" s="198"/>
      <c r="P70" s="198"/>
      <c r="Q70" s="253"/>
      <c r="R70" s="199"/>
      <c r="S70" s="199"/>
      <c r="T70" s="199"/>
      <c r="U70" s="195"/>
      <c r="V70" s="195">
        <f>SUM(V71:V72)</f>
        <v>0</v>
      </c>
      <c r="W70" s="195"/>
      <c r="X70" s="195"/>
      <c r="Y70" s="195"/>
      <c r="Z70" s="195"/>
      <c r="AA70" s="351">
        <f t="shared" si="48"/>
        <v>188000</v>
      </c>
      <c r="AB70" s="352">
        <f>SUM(AB71:AB72)</f>
        <v>130011000</v>
      </c>
      <c r="AC70" s="198"/>
      <c r="AD70" s="198"/>
      <c r="AE70" s="198"/>
      <c r="AF70" s="198">
        <f>+AF71+AF72</f>
        <v>0</v>
      </c>
      <c r="AG70" s="198"/>
      <c r="AH70" s="198"/>
      <c r="AI70" s="199"/>
      <c r="AJ70" s="198"/>
      <c r="AK70" s="198"/>
      <c r="AL70" s="198"/>
      <c r="AM70" s="199"/>
      <c r="AN70" s="199"/>
      <c r="AO70" s="253"/>
      <c r="AP70" s="199"/>
      <c r="AQ70" s="199"/>
      <c r="AR70" s="199"/>
      <c r="AS70" s="199"/>
      <c r="AT70" s="253">
        <f>SUM(AT71:AT72)</f>
        <v>0</v>
      </c>
      <c r="AU70" s="199"/>
      <c r="AV70" s="199"/>
      <c r="AW70" s="199"/>
      <c r="AX70" s="199"/>
      <c r="AY70" s="199"/>
      <c r="AZ70" s="199"/>
      <c r="BA70" s="199">
        <f t="shared" si="42"/>
        <v>188000</v>
      </c>
      <c r="BB70" s="199">
        <f>SUM(BB71:BB72)</f>
        <v>0</v>
      </c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200">
        <f t="shared" si="44"/>
        <v>-188000</v>
      </c>
      <c r="BN70" s="72"/>
      <c r="BO70" s="72"/>
      <c r="BP70" s="72"/>
      <c r="BQ70" s="72"/>
      <c r="BR70" s="72"/>
      <c r="BS70" s="72"/>
      <c r="BT70" s="72"/>
      <c r="BU70" s="72"/>
      <c r="BV70" s="72"/>
      <c r="BW70" s="21"/>
      <c r="BX70" s="21"/>
      <c r="BY70" s="353"/>
      <c r="BZ70" s="353">
        <f t="shared" ref="BZ70:CJ70" si="60">SUM(BZ71:BZ72)</f>
        <v>0</v>
      </c>
      <c r="CA70" s="353">
        <f t="shared" si="60"/>
        <v>50074058</v>
      </c>
      <c r="CB70" s="353">
        <f t="shared" si="60"/>
        <v>0</v>
      </c>
      <c r="CC70" s="353">
        <f t="shared" si="60"/>
        <v>0</v>
      </c>
      <c r="CD70" s="353">
        <f t="shared" si="60"/>
        <v>0</v>
      </c>
      <c r="CE70" s="353">
        <f t="shared" si="60"/>
        <v>0</v>
      </c>
      <c r="CF70" s="353">
        <f t="shared" si="60"/>
        <v>0</v>
      </c>
      <c r="CG70" s="353">
        <f t="shared" si="60"/>
        <v>0</v>
      </c>
      <c r="CH70" s="353">
        <f t="shared" si="60"/>
        <v>0</v>
      </c>
      <c r="CI70" s="353">
        <f t="shared" si="60"/>
        <v>0</v>
      </c>
      <c r="CJ70" s="353">
        <f t="shared" si="60"/>
        <v>0</v>
      </c>
      <c r="CK70" s="354">
        <f t="shared" si="58"/>
        <v>50074058</v>
      </c>
      <c r="CL70" s="202"/>
      <c r="CM70" s="202"/>
      <c r="CN70" s="202"/>
      <c r="CO70" s="203">
        <f t="shared" si="33"/>
        <v>188000000</v>
      </c>
      <c r="CP70" s="203">
        <f t="shared" si="34"/>
        <v>137925942</v>
      </c>
      <c r="CQ70" s="203">
        <f t="shared" si="46"/>
        <v>50074058</v>
      </c>
      <c r="CR70" s="203">
        <f t="shared" si="6"/>
        <v>0</v>
      </c>
      <c r="CS70" s="203">
        <f t="shared" si="7"/>
        <v>50074058</v>
      </c>
      <c r="CT70" s="203">
        <f t="shared" si="8"/>
        <v>0</v>
      </c>
      <c r="CU70" s="203">
        <f t="shared" si="9"/>
        <v>0</v>
      </c>
      <c r="CV70" s="203">
        <f t="shared" si="10"/>
        <v>0</v>
      </c>
      <c r="CW70" s="203">
        <f t="shared" si="11"/>
        <v>50074058</v>
      </c>
      <c r="CX70" s="203">
        <f t="shared" si="26"/>
        <v>137925942</v>
      </c>
      <c r="CY70" t="str">
        <f t="shared" si="12"/>
        <v/>
      </c>
    </row>
    <row r="71" spans="1:103" ht="15" customHeight="1" x14ac:dyDescent="0.25">
      <c r="A71" s="683">
        <v>21</v>
      </c>
      <c r="B71" s="684" t="s">
        <v>55</v>
      </c>
      <c r="C71" s="684" t="s">
        <v>84</v>
      </c>
      <c r="D71" s="684" t="s">
        <v>57</v>
      </c>
      <c r="E71" s="685" t="s">
        <v>104</v>
      </c>
      <c r="F71" s="686">
        <v>98000</v>
      </c>
      <c r="G71" s="205"/>
      <c r="H71" s="205"/>
      <c r="I71" s="205"/>
      <c r="J71" s="205"/>
      <c r="K71" s="205"/>
      <c r="L71" s="205"/>
      <c r="M71" s="206"/>
      <c r="N71" s="205"/>
      <c r="O71" s="205"/>
      <c r="P71" s="205"/>
      <c r="Q71" s="207"/>
      <c r="R71" s="206"/>
      <c r="S71" s="206"/>
      <c r="T71" s="206"/>
      <c r="U71" s="208"/>
      <c r="V71" s="208"/>
      <c r="W71" s="208"/>
      <c r="X71" s="208"/>
      <c r="Y71" s="208"/>
      <c r="Z71" s="208"/>
      <c r="AA71" s="352">
        <f t="shared" si="48"/>
        <v>98000</v>
      </c>
      <c r="AB71" s="352">
        <v>67364000</v>
      </c>
      <c r="AC71" s="205"/>
      <c r="AD71" s="205"/>
      <c r="AE71" s="205"/>
      <c r="AF71" s="211"/>
      <c r="AG71" s="205"/>
      <c r="AH71" s="205"/>
      <c r="AI71" s="206"/>
      <c r="AJ71" s="205"/>
      <c r="AK71" s="205"/>
      <c r="AL71" s="205"/>
      <c r="AM71" s="206"/>
      <c r="AN71" s="206"/>
      <c r="AO71" s="207"/>
      <c r="AP71" s="206"/>
      <c r="AQ71" s="206"/>
      <c r="AR71" s="206"/>
      <c r="AS71" s="206"/>
      <c r="AT71" s="207"/>
      <c r="AU71" s="206"/>
      <c r="AV71" s="206"/>
      <c r="AW71" s="206"/>
      <c r="AX71" s="206"/>
      <c r="AY71" s="206"/>
      <c r="AZ71" s="206"/>
      <c r="BA71" s="212">
        <f t="shared" si="42"/>
        <v>98000</v>
      </c>
      <c r="BB71" s="206"/>
      <c r="BC71" s="355"/>
      <c r="BD71" s="355"/>
      <c r="BE71" s="355"/>
      <c r="BF71" s="355"/>
      <c r="BG71" s="355"/>
      <c r="BH71" s="355"/>
      <c r="BI71" s="355"/>
      <c r="BJ71" s="355"/>
      <c r="BK71" s="355"/>
      <c r="BL71" s="355"/>
      <c r="BM71" s="173">
        <f t="shared" si="44"/>
        <v>-98000</v>
      </c>
      <c r="BN71" s="72"/>
      <c r="BO71" s="72"/>
      <c r="BP71" s="72"/>
      <c r="BQ71" s="72"/>
      <c r="BR71" s="72"/>
      <c r="BS71" s="72"/>
      <c r="BT71" s="72"/>
      <c r="BU71" s="72"/>
      <c r="BV71" s="72"/>
      <c r="BW71" s="21"/>
      <c r="BX71" s="21"/>
      <c r="BY71" s="687"/>
      <c r="BZ71" s="687"/>
      <c r="CA71" s="687">
        <v>26318569</v>
      </c>
      <c r="CB71" s="356"/>
      <c r="CC71" s="356"/>
      <c r="CD71" s="356"/>
      <c r="CE71" s="356"/>
      <c r="CF71" s="356"/>
      <c r="CG71" s="356"/>
      <c r="CH71" s="356"/>
      <c r="CI71" s="356"/>
      <c r="CJ71" s="357"/>
      <c r="CK71" s="689">
        <f t="shared" si="58"/>
        <v>26318569</v>
      </c>
      <c r="CL71"/>
      <c r="CM71"/>
      <c r="CO71" s="3">
        <f t="shared" si="33"/>
        <v>98000000</v>
      </c>
      <c r="CP71" s="3">
        <f t="shared" si="34"/>
        <v>71681431</v>
      </c>
      <c r="CQ71" s="3">
        <f t="shared" si="46"/>
        <v>26318569</v>
      </c>
      <c r="CR71" s="3">
        <f t="shared" si="6"/>
        <v>0</v>
      </c>
      <c r="CS71" s="3">
        <f t="shared" si="7"/>
        <v>26318569</v>
      </c>
      <c r="CT71" s="3">
        <f t="shared" si="8"/>
        <v>0</v>
      </c>
      <c r="CU71" s="3">
        <f t="shared" si="9"/>
        <v>0</v>
      </c>
      <c r="CV71" s="3">
        <f t="shared" si="10"/>
        <v>0</v>
      </c>
      <c r="CW71" s="3">
        <f t="shared" si="11"/>
        <v>26318569</v>
      </c>
      <c r="CX71" s="3">
        <f t="shared" si="26"/>
        <v>71681431</v>
      </c>
      <c r="CY71" t="str">
        <f t="shared" si="12"/>
        <v/>
      </c>
    </row>
    <row r="72" spans="1:103" ht="15" customHeight="1" x14ac:dyDescent="0.25">
      <c r="A72" s="683">
        <v>21</v>
      </c>
      <c r="B72" s="684" t="s">
        <v>55</v>
      </c>
      <c r="C72" s="684" t="s">
        <v>84</v>
      </c>
      <c r="D72" s="684" t="s">
        <v>82</v>
      </c>
      <c r="E72" s="685" t="s">
        <v>105</v>
      </c>
      <c r="F72" s="686">
        <v>90000</v>
      </c>
      <c r="G72" s="205"/>
      <c r="H72" s="205"/>
      <c r="I72" s="205"/>
      <c r="J72" s="205"/>
      <c r="K72" s="205"/>
      <c r="L72" s="205"/>
      <c r="M72" s="206"/>
      <c r="N72" s="205"/>
      <c r="O72" s="205"/>
      <c r="P72" s="205"/>
      <c r="Q72" s="207"/>
      <c r="R72" s="206"/>
      <c r="S72" s="206"/>
      <c r="T72" s="206"/>
      <c r="U72" s="208"/>
      <c r="V72" s="208"/>
      <c r="W72" s="208"/>
      <c r="X72" s="208"/>
      <c r="Y72" s="208"/>
      <c r="Z72" s="208"/>
      <c r="AA72" s="358">
        <f t="shared" si="48"/>
        <v>90000</v>
      </c>
      <c r="AB72" s="358">
        <v>62647000</v>
      </c>
      <c r="AC72" s="205"/>
      <c r="AD72" s="205"/>
      <c r="AE72" s="205"/>
      <c r="AF72" s="211"/>
      <c r="AG72" s="205"/>
      <c r="AH72" s="205"/>
      <c r="AI72" s="206"/>
      <c r="AJ72" s="205"/>
      <c r="AK72" s="205"/>
      <c r="AL72" s="205"/>
      <c r="AM72" s="206"/>
      <c r="AN72" s="206"/>
      <c r="AO72" s="207"/>
      <c r="AP72" s="206"/>
      <c r="AQ72" s="206"/>
      <c r="AR72" s="206"/>
      <c r="AS72" s="206"/>
      <c r="AT72" s="207"/>
      <c r="AU72" s="206"/>
      <c r="AV72" s="206"/>
      <c r="AW72" s="206"/>
      <c r="AX72" s="206"/>
      <c r="AY72" s="206"/>
      <c r="AZ72" s="206"/>
      <c r="BA72" s="212">
        <f t="shared" si="42"/>
        <v>90000</v>
      </c>
      <c r="BB72" s="206"/>
      <c r="BC72" s="355"/>
      <c r="BD72" s="355"/>
      <c r="BE72" s="355"/>
      <c r="BF72" s="355"/>
      <c r="BG72" s="355"/>
      <c r="BH72" s="355"/>
      <c r="BI72" s="355"/>
      <c r="BJ72" s="355"/>
      <c r="BK72" s="355"/>
      <c r="BL72" s="355"/>
      <c r="BM72" s="173">
        <f t="shared" si="44"/>
        <v>-90000</v>
      </c>
      <c r="BN72" s="72"/>
      <c r="BO72" s="72"/>
      <c r="BP72" s="72"/>
      <c r="BQ72" s="72"/>
      <c r="BR72" s="72"/>
      <c r="BS72" s="72"/>
      <c r="BT72" s="72"/>
      <c r="BU72" s="72"/>
      <c r="BV72" s="72"/>
      <c r="BW72" s="21"/>
      <c r="BX72" s="21"/>
      <c r="BY72" s="688"/>
      <c r="BZ72" s="688"/>
      <c r="CA72" s="688">
        <v>23755489</v>
      </c>
      <c r="CB72" s="359"/>
      <c r="CC72" s="359"/>
      <c r="CD72" s="359"/>
      <c r="CE72" s="359"/>
      <c r="CF72" s="359"/>
      <c r="CG72" s="359"/>
      <c r="CH72" s="359"/>
      <c r="CI72" s="359"/>
      <c r="CJ72" s="360"/>
      <c r="CK72" s="690">
        <f t="shared" si="58"/>
        <v>23755489</v>
      </c>
      <c r="CL72"/>
      <c r="CM72"/>
      <c r="CO72" s="3">
        <f t="shared" si="33"/>
        <v>90000000</v>
      </c>
      <c r="CP72" s="3">
        <f t="shared" si="34"/>
        <v>66244511</v>
      </c>
      <c r="CQ72" s="3">
        <f t="shared" si="46"/>
        <v>23755489</v>
      </c>
      <c r="CR72" s="3">
        <f t="shared" si="6"/>
        <v>0</v>
      </c>
      <c r="CS72" s="3">
        <f t="shared" si="7"/>
        <v>23755489</v>
      </c>
      <c r="CT72" s="3">
        <f t="shared" si="8"/>
        <v>0</v>
      </c>
      <c r="CU72" s="3">
        <f t="shared" si="9"/>
        <v>0</v>
      </c>
      <c r="CV72" s="3">
        <f t="shared" si="10"/>
        <v>0</v>
      </c>
      <c r="CW72" s="3">
        <f t="shared" si="11"/>
        <v>23755489</v>
      </c>
      <c r="CX72" s="3">
        <f t="shared" si="26"/>
        <v>66244511</v>
      </c>
      <c r="CY72" t="str">
        <f t="shared" si="12"/>
        <v/>
      </c>
    </row>
    <row r="73" spans="1:103" ht="15" customHeight="1" x14ac:dyDescent="0.25">
      <c r="A73" s="361">
        <v>21</v>
      </c>
      <c r="B73" s="362" t="s">
        <v>55</v>
      </c>
      <c r="C73" s="362" t="s">
        <v>86</v>
      </c>
      <c r="D73" s="362"/>
      <c r="E73" s="363" t="s">
        <v>106</v>
      </c>
      <c r="F73" s="539">
        <f>SUM(F74:F76)</f>
        <v>37500</v>
      </c>
      <c r="G73" s="197"/>
      <c r="H73" s="198"/>
      <c r="I73" s="198"/>
      <c r="J73" s="198"/>
      <c r="K73" s="198"/>
      <c r="L73" s="198"/>
      <c r="M73" s="199"/>
      <c r="N73" s="198"/>
      <c r="O73" s="198"/>
      <c r="P73" s="198"/>
      <c r="Q73" s="253"/>
      <c r="R73" s="199"/>
      <c r="S73" s="199"/>
      <c r="T73" s="199"/>
      <c r="U73" s="195"/>
      <c r="V73" s="195"/>
      <c r="W73" s="195"/>
      <c r="X73" s="195"/>
      <c r="Y73" s="195"/>
      <c r="Z73" s="195"/>
      <c r="AA73" s="364">
        <f t="shared" si="48"/>
        <v>37500</v>
      </c>
      <c r="AB73" s="365">
        <f>SUM(AB74:AB76)</f>
        <v>28953000</v>
      </c>
      <c r="AC73" s="198"/>
      <c r="AD73" s="198"/>
      <c r="AE73" s="198"/>
      <c r="AF73" s="198"/>
      <c r="AG73" s="198"/>
      <c r="AH73" s="198"/>
      <c r="AI73" s="199"/>
      <c r="AJ73" s="198"/>
      <c r="AK73" s="198"/>
      <c r="AL73" s="198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>
        <f t="shared" si="42"/>
        <v>37500</v>
      </c>
      <c r="BB73" s="199">
        <f>SUM(BB74:BB76)</f>
        <v>0</v>
      </c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200">
        <f t="shared" si="44"/>
        <v>-37500</v>
      </c>
      <c r="BN73" s="72"/>
      <c r="BO73" s="72"/>
      <c r="BP73" s="72"/>
      <c r="BQ73" s="72"/>
      <c r="BR73" s="72"/>
      <c r="BS73" s="72"/>
      <c r="BT73" s="72"/>
      <c r="BU73" s="72"/>
      <c r="BV73" s="72"/>
      <c r="BW73" s="21"/>
      <c r="BX73" s="21"/>
      <c r="BY73" s="366">
        <f>SUM(BY74:BY76)</f>
        <v>0</v>
      </c>
      <c r="BZ73" s="366">
        <f t="shared" ref="BZ73:CJ73" si="61">SUM(BZ74:BZ76)</f>
        <v>3059571</v>
      </c>
      <c r="CA73" s="366">
        <f t="shared" si="61"/>
        <v>3157213</v>
      </c>
      <c r="CB73" s="366">
        <f t="shared" si="61"/>
        <v>0</v>
      </c>
      <c r="CC73" s="366">
        <f t="shared" si="61"/>
        <v>0</v>
      </c>
      <c r="CD73" s="366">
        <f t="shared" si="61"/>
        <v>0</v>
      </c>
      <c r="CE73" s="366">
        <f t="shared" si="61"/>
        <v>0</v>
      </c>
      <c r="CF73" s="366">
        <f t="shared" si="61"/>
        <v>0</v>
      </c>
      <c r="CG73" s="366">
        <f t="shared" si="61"/>
        <v>0</v>
      </c>
      <c r="CH73" s="366">
        <f t="shared" si="61"/>
        <v>0</v>
      </c>
      <c r="CI73" s="366">
        <f t="shared" si="61"/>
        <v>0</v>
      </c>
      <c r="CJ73" s="366">
        <f t="shared" si="61"/>
        <v>0</v>
      </c>
      <c r="CK73" s="367">
        <f t="shared" si="58"/>
        <v>6216784</v>
      </c>
      <c r="CL73" s="202"/>
      <c r="CM73" s="202"/>
      <c r="CN73" s="202"/>
      <c r="CO73" s="203">
        <f t="shared" si="33"/>
        <v>37500000</v>
      </c>
      <c r="CP73" s="203">
        <f t="shared" si="34"/>
        <v>31283216</v>
      </c>
      <c r="CQ73" s="203">
        <f t="shared" si="46"/>
        <v>6216784</v>
      </c>
      <c r="CR73" s="203">
        <f t="shared" si="6"/>
        <v>0</v>
      </c>
      <c r="CS73" s="203">
        <f t="shared" si="7"/>
        <v>6216784</v>
      </c>
      <c r="CT73" s="203">
        <f t="shared" si="8"/>
        <v>0</v>
      </c>
      <c r="CU73" s="203">
        <f t="shared" si="9"/>
        <v>0</v>
      </c>
      <c r="CV73" s="203">
        <f t="shared" si="10"/>
        <v>0</v>
      </c>
      <c r="CW73" s="203">
        <f t="shared" si="11"/>
        <v>6216784</v>
      </c>
      <c r="CX73" s="203">
        <f t="shared" si="26"/>
        <v>31283216</v>
      </c>
      <c r="CY73" t="str">
        <f t="shared" si="12"/>
        <v/>
      </c>
    </row>
    <row r="74" spans="1:103" ht="15" customHeight="1" x14ac:dyDescent="0.25">
      <c r="A74" s="691">
        <v>21</v>
      </c>
      <c r="B74" s="692" t="s">
        <v>55</v>
      </c>
      <c r="C74" s="692" t="s">
        <v>86</v>
      </c>
      <c r="D74" s="692" t="s">
        <v>108</v>
      </c>
      <c r="E74" s="693" t="s">
        <v>109</v>
      </c>
      <c r="F74" s="694">
        <v>5500</v>
      </c>
      <c r="G74" s="211"/>
      <c r="H74" s="205"/>
      <c r="I74" s="205"/>
      <c r="J74" s="205"/>
      <c r="K74" s="205"/>
      <c r="L74" s="205"/>
      <c r="M74" s="206"/>
      <c r="N74" s="205"/>
      <c r="O74" s="205"/>
      <c r="P74" s="205"/>
      <c r="Q74" s="207"/>
      <c r="R74" s="206"/>
      <c r="S74" s="206"/>
      <c r="T74" s="206"/>
      <c r="U74" s="208"/>
      <c r="V74" s="208"/>
      <c r="W74" s="208"/>
      <c r="X74" s="208"/>
      <c r="Y74" s="208"/>
      <c r="Z74" s="208"/>
      <c r="AA74" s="365">
        <f t="shared" si="48"/>
        <v>5500</v>
      </c>
      <c r="AB74" s="365">
        <v>6424000</v>
      </c>
      <c r="AC74" s="205"/>
      <c r="AD74" s="205"/>
      <c r="AE74" s="205"/>
      <c r="AF74" s="205"/>
      <c r="AG74" s="205"/>
      <c r="AH74" s="205"/>
      <c r="AI74" s="206"/>
      <c r="AJ74" s="205"/>
      <c r="AK74" s="205"/>
      <c r="AL74" s="205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12">
        <f t="shared" si="42"/>
        <v>5500</v>
      </c>
      <c r="BB74" s="212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>
        <f t="shared" si="44"/>
        <v>-5500</v>
      </c>
      <c r="BN74" s="72"/>
      <c r="BO74" s="72"/>
      <c r="BP74" s="72"/>
      <c r="BQ74" s="72"/>
      <c r="BR74" s="72"/>
      <c r="BS74" s="72"/>
      <c r="BT74" s="72"/>
      <c r="BU74" s="72"/>
      <c r="BV74" s="72"/>
      <c r="BW74" s="21"/>
      <c r="BX74" s="21"/>
      <c r="BY74" s="699"/>
      <c r="BZ74" s="699">
        <v>633601</v>
      </c>
      <c r="CA74" s="699">
        <v>159657</v>
      </c>
      <c r="CB74" s="368"/>
      <c r="CC74" s="368"/>
      <c r="CD74" s="368"/>
      <c r="CE74" s="368"/>
      <c r="CF74" s="368"/>
      <c r="CG74" s="368"/>
      <c r="CH74" s="368"/>
      <c r="CI74" s="368"/>
      <c r="CJ74" s="369"/>
      <c r="CK74" s="702">
        <f t="shared" si="58"/>
        <v>793258</v>
      </c>
      <c r="CL74"/>
      <c r="CM74"/>
      <c r="CO74" s="3">
        <f t="shared" si="33"/>
        <v>5500000</v>
      </c>
      <c r="CP74" s="3">
        <f t="shared" si="34"/>
        <v>4706742</v>
      </c>
      <c r="CQ74" s="3">
        <f t="shared" si="46"/>
        <v>793258</v>
      </c>
      <c r="CR74" s="3">
        <f t="shared" si="6"/>
        <v>0</v>
      </c>
      <c r="CS74" s="3">
        <f t="shared" si="7"/>
        <v>793258</v>
      </c>
      <c r="CT74" s="3">
        <f t="shared" si="8"/>
        <v>0</v>
      </c>
      <c r="CU74" s="3">
        <f t="shared" si="9"/>
        <v>0</v>
      </c>
      <c r="CV74" s="3">
        <f t="shared" si="10"/>
        <v>0</v>
      </c>
      <c r="CW74" s="3">
        <f t="shared" si="11"/>
        <v>793258</v>
      </c>
      <c r="CX74" s="3">
        <f t="shared" si="26"/>
        <v>4706742</v>
      </c>
      <c r="CY74" t="str">
        <f t="shared" si="12"/>
        <v/>
      </c>
    </row>
    <row r="75" spans="1:103" ht="15" customHeight="1" x14ac:dyDescent="0.25">
      <c r="A75" s="691">
        <v>21</v>
      </c>
      <c r="B75" s="692" t="s">
        <v>55</v>
      </c>
      <c r="C75" s="692" t="s">
        <v>86</v>
      </c>
      <c r="D75" s="692" t="s">
        <v>110</v>
      </c>
      <c r="E75" s="693" t="s">
        <v>111</v>
      </c>
      <c r="F75" s="694">
        <v>30000</v>
      </c>
      <c r="G75" s="211"/>
      <c r="H75" s="205"/>
      <c r="I75" s="205"/>
      <c r="J75" s="205"/>
      <c r="K75" s="205"/>
      <c r="L75" s="205"/>
      <c r="M75" s="206"/>
      <c r="N75" s="205"/>
      <c r="O75" s="205"/>
      <c r="P75" s="205"/>
      <c r="Q75" s="207"/>
      <c r="R75" s="206"/>
      <c r="S75" s="206"/>
      <c r="T75" s="206"/>
      <c r="U75" s="208"/>
      <c r="V75" s="208"/>
      <c r="W75" s="208"/>
      <c r="X75" s="208"/>
      <c r="Y75" s="208"/>
      <c r="Z75" s="208"/>
      <c r="AA75" s="370">
        <f t="shared" si="48"/>
        <v>30000</v>
      </c>
      <c r="AB75" s="370">
        <v>22527000</v>
      </c>
      <c r="AC75" s="205"/>
      <c r="AD75" s="205"/>
      <c r="AE75" s="205"/>
      <c r="AF75" s="205"/>
      <c r="AG75" s="205"/>
      <c r="AH75" s="205"/>
      <c r="AI75" s="206"/>
      <c r="AJ75" s="205"/>
      <c r="AK75" s="205"/>
      <c r="AL75" s="205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12">
        <f t="shared" si="42"/>
        <v>30000</v>
      </c>
      <c r="BB75" s="206"/>
      <c r="BC75" s="355"/>
      <c r="BD75" s="355"/>
      <c r="BE75" s="355"/>
      <c r="BF75" s="355"/>
      <c r="BG75" s="355"/>
      <c r="BH75" s="355"/>
      <c r="BI75" s="355"/>
      <c r="BJ75" s="355"/>
      <c r="BK75" s="355"/>
      <c r="BL75" s="355"/>
      <c r="BM75" s="173">
        <f t="shared" si="44"/>
        <v>-30000</v>
      </c>
      <c r="BN75" s="72"/>
      <c r="BO75" s="72"/>
      <c r="BP75" s="72"/>
      <c r="BQ75" s="72"/>
      <c r="BR75" s="72"/>
      <c r="BS75" s="72"/>
      <c r="BT75" s="72"/>
      <c r="BU75" s="72"/>
      <c r="BV75" s="72"/>
      <c r="BW75" s="21"/>
      <c r="BX75" s="21"/>
      <c r="BY75" s="700"/>
      <c r="BZ75" s="700">
        <v>2425970</v>
      </c>
      <c r="CA75" s="700">
        <v>2997556</v>
      </c>
      <c r="CB75" s="371"/>
      <c r="CC75" s="371"/>
      <c r="CD75" s="371"/>
      <c r="CE75" s="371"/>
      <c r="CF75" s="371"/>
      <c r="CG75" s="371"/>
      <c r="CH75" s="371"/>
      <c r="CI75" s="371"/>
      <c r="CJ75" s="372"/>
      <c r="CK75" s="703">
        <f t="shared" si="58"/>
        <v>5423526</v>
      </c>
      <c r="CL75"/>
      <c r="CM75"/>
      <c r="CO75" s="3">
        <f t="shared" si="33"/>
        <v>30000000</v>
      </c>
      <c r="CP75" s="3">
        <f t="shared" si="34"/>
        <v>24576474</v>
      </c>
      <c r="CQ75" s="3">
        <f t="shared" si="46"/>
        <v>5423526</v>
      </c>
      <c r="CR75" s="3">
        <f t="shared" si="6"/>
        <v>0</v>
      </c>
      <c r="CS75" s="3">
        <f t="shared" si="7"/>
        <v>5423526</v>
      </c>
      <c r="CT75" s="3">
        <f t="shared" si="8"/>
        <v>0</v>
      </c>
      <c r="CU75" s="3">
        <f t="shared" si="9"/>
        <v>0</v>
      </c>
      <c r="CV75" s="3">
        <f t="shared" si="10"/>
        <v>0</v>
      </c>
      <c r="CW75" s="3">
        <f t="shared" si="11"/>
        <v>5423526</v>
      </c>
      <c r="CX75" s="3">
        <f t="shared" si="26"/>
        <v>24576474</v>
      </c>
      <c r="CY75" t="str">
        <f t="shared" si="12"/>
        <v/>
      </c>
    </row>
    <row r="76" spans="1:103" ht="25.5" customHeight="1" x14ac:dyDescent="0.25">
      <c r="A76" s="695">
        <v>21</v>
      </c>
      <c r="B76" s="696" t="s">
        <v>55</v>
      </c>
      <c r="C76" s="696" t="s">
        <v>86</v>
      </c>
      <c r="D76" s="696" t="s">
        <v>112</v>
      </c>
      <c r="E76" s="697" t="s">
        <v>113</v>
      </c>
      <c r="F76" s="698">
        <v>2000</v>
      </c>
      <c r="G76" s="205"/>
      <c r="H76" s="205"/>
      <c r="I76" s="205"/>
      <c r="J76" s="205"/>
      <c r="K76" s="205"/>
      <c r="L76" s="205"/>
      <c r="M76" s="206"/>
      <c r="N76" s="205"/>
      <c r="O76" s="205"/>
      <c r="P76" s="205"/>
      <c r="Q76" s="207"/>
      <c r="R76" s="206"/>
      <c r="S76" s="206"/>
      <c r="T76" s="206"/>
      <c r="U76" s="208"/>
      <c r="V76" s="208"/>
      <c r="W76" s="208"/>
      <c r="X76" s="208"/>
      <c r="Y76" s="208"/>
      <c r="Z76" s="208"/>
      <c r="AA76" s="373">
        <f t="shared" si="48"/>
        <v>2000</v>
      </c>
      <c r="AB76" s="373">
        <f>SUM(F76:T76)</f>
        <v>2000</v>
      </c>
      <c r="AC76" s="205"/>
      <c r="AD76" s="205"/>
      <c r="AE76" s="205"/>
      <c r="AF76" s="205"/>
      <c r="AG76" s="205"/>
      <c r="AH76" s="205"/>
      <c r="AI76" s="206"/>
      <c r="AJ76" s="205"/>
      <c r="AK76" s="205"/>
      <c r="AL76" s="205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12">
        <f t="shared" si="42"/>
        <v>2000</v>
      </c>
      <c r="BB76" s="206"/>
      <c r="BC76" s="355"/>
      <c r="BD76" s="355"/>
      <c r="BE76" s="355"/>
      <c r="BF76" s="355"/>
      <c r="BG76" s="355"/>
      <c r="BH76" s="355"/>
      <c r="BI76" s="355"/>
      <c r="BJ76" s="355"/>
      <c r="BK76" s="355"/>
      <c r="BL76" s="355"/>
      <c r="BM76" s="173">
        <f t="shared" si="44"/>
        <v>-2000</v>
      </c>
      <c r="BN76" s="72"/>
      <c r="BO76" s="72"/>
      <c r="BP76" s="72"/>
      <c r="BQ76" s="72"/>
      <c r="BR76" s="72"/>
      <c r="BS76" s="72"/>
      <c r="BT76" s="72"/>
      <c r="BU76" s="72"/>
      <c r="BV76" s="72"/>
      <c r="BW76" s="21"/>
      <c r="BX76" s="21"/>
      <c r="BY76" s="701"/>
      <c r="BZ76" s="701"/>
      <c r="CA76" s="701"/>
      <c r="CB76" s="374"/>
      <c r="CC76" s="374"/>
      <c r="CD76" s="374"/>
      <c r="CE76" s="374"/>
      <c r="CF76" s="375"/>
      <c r="CG76" s="374"/>
      <c r="CH76" s="374"/>
      <c r="CI76" s="374"/>
      <c r="CJ76" s="376"/>
      <c r="CK76" s="704">
        <f t="shared" si="58"/>
        <v>0</v>
      </c>
      <c r="CL76"/>
      <c r="CM76"/>
      <c r="CO76" s="3">
        <f t="shared" si="33"/>
        <v>2000000</v>
      </c>
      <c r="CP76" s="3">
        <f t="shared" si="34"/>
        <v>2000000</v>
      </c>
      <c r="CQ76" s="3">
        <f t="shared" si="46"/>
        <v>0</v>
      </c>
      <c r="CR76" s="3">
        <f t="shared" si="6"/>
        <v>0</v>
      </c>
      <c r="CS76" s="3">
        <f t="shared" si="7"/>
        <v>0</v>
      </c>
      <c r="CT76" s="3">
        <f t="shared" si="8"/>
        <v>0</v>
      </c>
      <c r="CU76" s="3">
        <f t="shared" si="9"/>
        <v>0</v>
      </c>
      <c r="CV76" s="3">
        <f t="shared" si="10"/>
        <v>0</v>
      </c>
      <c r="CW76" s="3">
        <f t="shared" si="11"/>
        <v>0</v>
      </c>
      <c r="CX76" s="3">
        <f t="shared" si="26"/>
        <v>2000000</v>
      </c>
      <c r="CY76" t="str">
        <f t="shared" si="12"/>
        <v/>
      </c>
    </row>
    <row r="77" spans="1:103" ht="15" customHeight="1" x14ac:dyDescent="0.25">
      <c r="A77" s="377">
        <v>21</v>
      </c>
      <c r="B77" s="378" t="s">
        <v>55</v>
      </c>
      <c r="C77" s="378" t="s">
        <v>108</v>
      </c>
      <c r="D77" s="378"/>
      <c r="E77" s="379" t="s">
        <v>114</v>
      </c>
      <c r="F77" s="540">
        <f>SUM(F78:F81)</f>
        <v>36900</v>
      </c>
      <c r="G77" s="198"/>
      <c r="H77" s="198"/>
      <c r="I77" s="198"/>
      <c r="J77" s="198"/>
      <c r="K77" s="198"/>
      <c r="L77" s="198"/>
      <c r="M77" s="199"/>
      <c r="N77" s="198"/>
      <c r="O77" s="198"/>
      <c r="P77" s="198"/>
      <c r="Q77" s="253"/>
      <c r="R77" s="199"/>
      <c r="S77" s="199"/>
      <c r="T77" s="199"/>
      <c r="U77" s="195"/>
      <c r="V77" s="195"/>
      <c r="W77" s="195"/>
      <c r="X77" s="195"/>
      <c r="Y77" s="195"/>
      <c r="Z77" s="195"/>
      <c r="AA77" s="380">
        <f t="shared" si="48"/>
        <v>36900</v>
      </c>
      <c r="AB77" s="381">
        <f>SUM(AB78:AB81)</f>
        <v>10580500</v>
      </c>
      <c r="AC77" s="198"/>
      <c r="AD77" s="198"/>
      <c r="AE77" s="198"/>
      <c r="AF77" s="198">
        <f>+SUM(AF78:AF81)</f>
        <v>0</v>
      </c>
      <c r="AG77" s="198"/>
      <c r="AH77" s="198"/>
      <c r="AI77" s="199"/>
      <c r="AJ77" s="198"/>
      <c r="AK77" s="198"/>
      <c r="AL77" s="198"/>
      <c r="AM77" s="199"/>
      <c r="AN77" s="199"/>
      <c r="AO77" s="253"/>
      <c r="AP77" s="199">
        <f>SUM(AP78:AP81)</f>
        <v>0</v>
      </c>
      <c r="AQ77" s="199">
        <f>SUM(AQ78:AQ81)</f>
        <v>0</v>
      </c>
      <c r="AR77" s="199">
        <f>SUM(AR78:AR81)</f>
        <v>0</v>
      </c>
      <c r="AS77" s="199">
        <f>SUM(AS78:AS81)</f>
        <v>0</v>
      </c>
      <c r="AT77" s="253">
        <f>SUM(AT78:AT81)</f>
        <v>0</v>
      </c>
      <c r="AU77" s="199"/>
      <c r="AV77" s="199"/>
      <c r="AW77" s="199"/>
      <c r="AX77" s="199"/>
      <c r="AY77" s="199"/>
      <c r="AZ77" s="199"/>
      <c r="BA77" s="199">
        <f t="shared" si="42"/>
        <v>36900</v>
      </c>
      <c r="BB77" s="199">
        <f>SUM(BB78:BB81)</f>
        <v>0</v>
      </c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200">
        <f t="shared" si="44"/>
        <v>-36900</v>
      </c>
      <c r="BN77" s="72"/>
      <c r="BO77" s="72"/>
      <c r="BP77" s="72"/>
      <c r="BQ77" s="72"/>
      <c r="BR77" s="72"/>
      <c r="BS77" s="72"/>
      <c r="BT77" s="72"/>
      <c r="BU77" s="72"/>
      <c r="BV77" s="72"/>
      <c r="BW77" s="21"/>
      <c r="BX77" s="21"/>
      <c r="BY77" s="382">
        <f>SUM(BY78:BY81)</f>
        <v>0</v>
      </c>
      <c r="BZ77" s="382">
        <f t="shared" ref="BZ77:CJ77" si="62">SUM(BZ78:BZ81)</f>
        <v>17550000</v>
      </c>
      <c r="CA77" s="382">
        <f t="shared" si="62"/>
        <v>2872066</v>
      </c>
      <c r="CB77" s="382">
        <f t="shared" si="62"/>
        <v>0</v>
      </c>
      <c r="CC77" s="382">
        <f t="shared" si="62"/>
        <v>0</v>
      </c>
      <c r="CD77" s="382">
        <f t="shared" si="62"/>
        <v>0</v>
      </c>
      <c r="CE77" s="382">
        <f t="shared" si="62"/>
        <v>0</v>
      </c>
      <c r="CF77" s="382">
        <f t="shared" si="62"/>
        <v>0</v>
      </c>
      <c r="CG77" s="382">
        <f t="shared" si="62"/>
        <v>0</v>
      </c>
      <c r="CH77" s="382">
        <f t="shared" si="62"/>
        <v>0</v>
      </c>
      <c r="CI77" s="382">
        <f t="shared" si="62"/>
        <v>0</v>
      </c>
      <c r="CJ77" s="382">
        <f t="shared" si="62"/>
        <v>0</v>
      </c>
      <c r="CK77" s="383">
        <f t="shared" si="58"/>
        <v>20422066</v>
      </c>
      <c r="CL77" s="202"/>
      <c r="CM77" s="202"/>
      <c r="CN77" s="202"/>
      <c r="CO77" s="203">
        <f t="shared" si="33"/>
        <v>36900000</v>
      </c>
      <c r="CP77" s="203">
        <f t="shared" si="34"/>
        <v>16477934</v>
      </c>
      <c r="CQ77" s="203">
        <f t="shared" si="46"/>
        <v>20422066</v>
      </c>
      <c r="CR77" s="203">
        <f t="shared" ref="CR77:CR143" si="63">SUM(CB77:CD77)</f>
        <v>0</v>
      </c>
      <c r="CS77" s="203">
        <f t="shared" ref="CS77:CS143" si="64">+CQ77+CR77</f>
        <v>20422066</v>
      </c>
      <c r="CT77" s="203">
        <f t="shared" ref="CT77:CT143" si="65">SUM(CE77:CG77)</f>
        <v>0</v>
      </c>
      <c r="CU77" s="203">
        <f t="shared" ref="CU77:CU143" si="66">SUM(CH77:CJ77)</f>
        <v>0</v>
      </c>
      <c r="CV77" s="203">
        <f t="shared" ref="CV77:CV143" si="67">+CT77+CU77</f>
        <v>0</v>
      </c>
      <c r="CW77" s="203">
        <f t="shared" ref="CW77:CW143" si="68">+CS77+CV77</f>
        <v>20422066</v>
      </c>
      <c r="CX77" s="203">
        <f t="shared" si="26"/>
        <v>16477934</v>
      </c>
      <c r="CY77" t="str">
        <f t="shared" ref="CY77:CY143" si="69">+IF(CS77=(CQ77+CR77),IF((CS77+CT77)=CK77,"","revisar"),"revisar")</f>
        <v/>
      </c>
    </row>
    <row r="78" spans="1:103" ht="15" customHeight="1" x14ac:dyDescent="0.25">
      <c r="A78" s="705">
        <v>21</v>
      </c>
      <c r="B78" s="706" t="s">
        <v>55</v>
      </c>
      <c r="C78" s="706" t="s">
        <v>108</v>
      </c>
      <c r="D78" s="706" t="s">
        <v>57</v>
      </c>
      <c r="E78" s="707" t="s">
        <v>115</v>
      </c>
      <c r="F78" s="708">
        <v>12000</v>
      </c>
      <c r="G78" s="205"/>
      <c r="H78" s="205"/>
      <c r="I78" s="205"/>
      <c r="J78" s="205"/>
      <c r="K78" s="205"/>
      <c r="L78" s="205"/>
      <c r="M78" s="206"/>
      <c r="N78" s="205"/>
      <c r="O78" s="205"/>
      <c r="P78" s="205"/>
      <c r="Q78" s="207"/>
      <c r="R78" s="206"/>
      <c r="S78" s="206"/>
      <c r="T78" s="206"/>
      <c r="U78" s="208"/>
      <c r="V78" s="208"/>
      <c r="W78" s="208"/>
      <c r="X78" s="208"/>
      <c r="Y78" s="208"/>
      <c r="Z78" s="208"/>
      <c r="AA78" s="381">
        <f t="shared" si="48"/>
        <v>12000</v>
      </c>
      <c r="AB78" s="381">
        <v>5637000</v>
      </c>
      <c r="AC78" s="205"/>
      <c r="AD78" s="205"/>
      <c r="AE78" s="205"/>
      <c r="AF78" s="205"/>
      <c r="AG78" s="205"/>
      <c r="AH78" s="205"/>
      <c r="AI78" s="206"/>
      <c r="AJ78" s="205"/>
      <c r="AK78" s="205"/>
      <c r="AL78" s="205"/>
      <c r="AM78" s="206"/>
      <c r="AN78" s="206"/>
      <c r="AO78" s="206"/>
      <c r="AP78" s="206"/>
      <c r="AQ78" s="206"/>
      <c r="AR78" s="206"/>
      <c r="AS78" s="206"/>
      <c r="AT78" s="207"/>
      <c r="AU78" s="206"/>
      <c r="AV78" s="206"/>
      <c r="AW78" s="206"/>
      <c r="AX78" s="206"/>
      <c r="AY78" s="206"/>
      <c r="AZ78" s="206"/>
      <c r="BA78" s="212">
        <f t="shared" si="42"/>
        <v>12000</v>
      </c>
      <c r="BB78" s="206"/>
      <c r="BC78" s="355"/>
      <c r="BD78" s="355"/>
      <c r="BE78" s="355"/>
      <c r="BF78" s="355"/>
      <c r="BG78" s="355"/>
      <c r="BH78" s="355"/>
      <c r="BI78" s="355"/>
      <c r="BJ78" s="355"/>
      <c r="BK78" s="355"/>
      <c r="BL78" s="355"/>
      <c r="BM78" s="173">
        <f t="shared" si="44"/>
        <v>-12000</v>
      </c>
      <c r="BN78" s="72"/>
      <c r="BO78" s="72"/>
      <c r="BP78" s="72"/>
      <c r="BQ78" s="72"/>
      <c r="BR78" s="72"/>
      <c r="BS78" s="72"/>
      <c r="BT78" s="72"/>
      <c r="BU78" s="72"/>
      <c r="BV78" s="72"/>
      <c r="BW78" s="21"/>
      <c r="BX78" s="21"/>
      <c r="BY78" s="717"/>
      <c r="BZ78" s="717"/>
      <c r="CA78" s="717"/>
      <c r="CB78" s="384"/>
      <c r="CC78" s="384"/>
      <c r="CD78" s="384"/>
      <c r="CE78" s="384"/>
      <c r="CF78" s="384"/>
      <c r="CG78" s="384"/>
      <c r="CH78" s="384"/>
      <c r="CI78" s="384"/>
      <c r="CJ78" s="385"/>
      <c r="CK78" s="721">
        <f t="shared" si="58"/>
        <v>0</v>
      </c>
      <c r="CL78"/>
      <c r="CM78"/>
      <c r="CO78" s="3">
        <f t="shared" si="33"/>
        <v>12000000</v>
      </c>
      <c r="CP78" s="3">
        <f t="shared" si="34"/>
        <v>12000000</v>
      </c>
      <c r="CQ78" s="3">
        <f t="shared" si="46"/>
        <v>0</v>
      </c>
      <c r="CR78" s="3">
        <f t="shared" si="63"/>
        <v>0</v>
      </c>
      <c r="CS78" s="3">
        <f t="shared" si="64"/>
        <v>0</v>
      </c>
      <c r="CT78" s="3">
        <f t="shared" si="65"/>
        <v>0</v>
      </c>
      <c r="CU78" s="3">
        <f t="shared" si="66"/>
        <v>0</v>
      </c>
      <c r="CV78" s="3">
        <f t="shared" si="67"/>
        <v>0</v>
      </c>
      <c r="CW78" s="3">
        <f t="shared" si="68"/>
        <v>0</v>
      </c>
      <c r="CX78" s="3">
        <f t="shared" si="26"/>
        <v>12000000</v>
      </c>
      <c r="CY78" t="str">
        <f t="shared" si="69"/>
        <v/>
      </c>
    </row>
    <row r="79" spans="1:103" ht="15" customHeight="1" x14ac:dyDescent="0.25">
      <c r="A79" s="705">
        <v>21</v>
      </c>
      <c r="B79" s="706" t="s">
        <v>55</v>
      </c>
      <c r="C79" s="706" t="s">
        <v>108</v>
      </c>
      <c r="D79" s="706" t="s">
        <v>82</v>
      </c>
      <c r="E79" s="707" t="s">
        <v>116</v>
      </c>
      <c r="F79" s="708">
        <v>6000</v>
      </c>
      <c r="G79" s="205"/>
      <c r="H79" s="205"/>
      <c r="I79" s="205"/>
      <c r="J79" s="205"/>
      <c r="K79" s="205"/>
      <c r="L79" s="205"/>
      <c r="M79" s="206"/>
      <c r="N79" s="205"/>
      <c r="O79" s="205"/>
      <c r="P79" s="205"/>
      <c r="Q79" s="207"/>
      <c r="R79" s="206"/>
      <c r="S79" s="206"/>
      <c r="T79" s="206"/>
      <c r="U79" s="208"/>
      <c r="V79" s="208"/>
      <c r="W79" s="208"/>
      <c r="X79" s="208"/>
      <c r="Y79" s="208"/>
      <c r="Z79" s="208"/>
      <c r="AA79" s="386">
        <f t="shared" si="48"/>
        <v>6000</v>
      </c>
      <c r="AB79" s="386">
        <v>4578000</v>
      </c>
      <c r="AC79" s="205"/>
      <c r="AD79" s="205"/>
      <c r="AE79" s="205"/>
      <c r="AF79" s="211"/>
      <c r="AG79" s="205"/>
      <c r="AH79" s="205"/>
      <c r="AI79" s="206"/>
      <c r="AJ79" s="205"/>
      <c r="AK79" s="205"/>
      <c r="AL79" s="205"/>
      <c r="AM79" s="206"/>
      <c r="AN79" s="206"/>
      <c r="AO79" s="207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12">
        <f t="shared" si="42"/>
        <v>6000</v>
      </c>
      <c r="BB79" s="206"/>
      <c r="BC79" s="355"/>
      <c r="BD79" s="355"/>
      <c r="BE79" s="355"/>
      <c r="BF79" s="355"/>
      <c r="BG79" s="355"/>
      <c r="BH79" s="355"/>
      <c r="BI79" s="355"/>
      <c r="BJ79" s="355"/>
      <c r="BK79" s="355"/>
      <c r="BL79" s="355"/>
      <c r="BM79" s="173">
        <f t="shared" si="44"/>
        <v>-6000</v>
      </c>
      <c r="BN79" s="72"/>
      <c r="BO79" s="72"/>
      <c r="BP79" s="72"/>
      <c r="BQ79" s="72"/>
      <c r="BR79" s="72"/>
      <c r="BS79" s="72"/>
      <c r="BT79" s="72"/>
      <c r="BU79" s="72"/>
      <c r="BV79" s="72"/>
      <c r="BW79" s="21"/>
      <c r="BX79" s="21"/>
      <c r="BY79" s="718"/>
      <c r="BZ79" s="718"/>
      <c r="CA79" s="718">
        <v>2526918</v>
      </c>
      <c r="CB79" s="387"/>
      <c r="CC79" s="387"/>
      <c r="CD79" s="387"/>
      <c r="CE79" s="387"/>
      <c r="CF79" s="387"/>
      <c r="CG79" s="387"/>
      <c r="CH79" s="387"/>
      <c r="CI79" s="387"/>
      <c r="CJ79" s="388"/>
      <c r="CK79" s="722">
        <f t="shared" si="58"/>
        <v>2526918</v>
      </c>
      <c r="CL79"/>
      <c r="CM79"/>
      <c r="CO79" s="3">
        <f t="shared" si="33"/>
        <v>6000000</v>
      </c>
      <c r="CP79" s="3">
        <f t="shared" si="34"/>
        <v>3473082</v>
      </c>
      <c r="CQ79" s="3">
        <f t="shared" si="46"/>
        <v>2526918</v>
      </c>
      <c r="CR79" s="3">
        <f t="shared" si="63"/>
        <v>0</v>
      </c>
      <c r="CS79" s="3">
        <f t="shared" si="64"/>
        <v>2526918</v>
      </c>
      <c r="CT79" s="3">
        <f t="shared" si="65"/>
        <v>0</v>
      </c>
      <c r="CU79" s="3">
        <f t="shared" si="66"/>
        <v>0</v>
      </c>
      <c r="CV79" s="3">
        <f t="shared" si="67"/>
        <v>0</v>
      </c>
      <c r="CW79" s="3">
        <f t="shared" si="68"/>
        <v>2526918</v>
      </c>
      <c r="CX79" s="3">
        <f t="shared" si="26"/>
        <v>3473082</v>
      </c>
      <c r="CY79" t="str">
        <f t="shared" si="69"/>
        <v/>
      </c>
    </row>
    <row r="80" spans="1:103" ht="15" customHeight="1" x14ac:dyDescent="0.25">
      <c r="A80" s="709">
        <v>21</v>
      </c>
      <c r="B80" s="710" t="s">
        <v>55</v>
      </c>
      <c r="C80" s="710" t="s">
        <v>108</v>
      </c>
      <c r="D80" s="710" t="s">
        <v>84</v>
      </c>
      <c r="E80" s="711" t="s">
        <v>117</v>
      </c>
      <c r="F80" s="712">
        <v>18500</v>
      </c>
      <c r="G80" s="205"/>
      <c r="H80" s="205"/>
      <c r="I80" s="205"/>
      <c r="J80" s="205"/>
      <c r="K80" s="205"/>
      <c r="L80" s="205"/>
      <c r="M80" s="206"/>
      <c r="N80" s="205"/>
      <c r="O80" s="205"/>
      <c r="P80" s="205"/>
      <c r="Q80" s="207"/>
      <c r="R80" s="206"/>
      <c r="S80" s="206"/>
      <c r="T80" s="206"/>
      <c r="U80" s="208"/>
      <c r="V80" s="208"/>
      <c r="W80" s="208"/>
      <c r="X80" s="208"/>
      <c r="Y80" s="208"/>
      <c r="Z80" s="208"/>
      <c r="AA80" s="389">
        <f t="shared" si="48"/>
        <v>18500</v>
      </c>
      <c r="AB80" s="389">
        <f>SUM(F80:T80)</f>
        <v>18500</v>
      </c>
      <c r="AC80" s="205"/>
      <c r="AD80" s="205"/>
      <c r="AE80" s="205"/>
      <c r="AF80" s="205"/>
      <c r="AG80" s="205"/>
      <c r="AH80" s="205"/>
      <c r="AI80" s="206"/>
      <c r="AJ80" s="205"/>
      <c r="AK80" s="205"/>
      <c r="AL80" s="205"/>
      <c r="AM80" s="206"/>
      <c r="AN80" s="206"/>
      <c r="AO80" s="206"/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12">
        <f t="shared" si="42"/>
        <v>18500</v>
      </c>
      <c r="BB80" s="206"/>
      <c r="BC80" s="355"/>
      <c r="BD80" s="355"/>
      <c r="BE80" s="355"/>
      <c r="BF80" s="355"/>
      <c r="BG80" s="355"/>
      <c r="BH80" s="355"/>
      <c r="BI80" s="355"/>
      <c r="BJ80" s="355"/>
      <c r="BK80" s="355"/>
      <c r="BL80" s="355"/>
      <c r="BM80" s="173">
        <f t="shared" si="44"/>
        <v>-18500</v>
      </c>
      <c r="BN80" s="72"/>
      <c r="BO80" s="72"/>
      <c r="BP80" s="72"/>
      <c r="BQ80" s="72"/>
      <c r="BR80" s="72"/>
      <c r="BS80" s="72"/>
      <c r="BT80" s="72"/>
      <c r="BU80" s="72"/>
      <c r="BV80" s="72"/>
      <c r="BW80" s="21"/>
      <c r="BX80" s="21"/>
      <c r="BY80" s="719"/>
      <c r="BZ80" s="719">
        <v>17550000</v>
      </c>
      <c r="CA80" s="719">
        <v>145000</v>
      </c>
      <c r="CB80" s="390"/>
      <c r="CC80" s="390"/>
      <c r="CD80" s="390"/>
      <c r="CE80" s="390"/>
      <c r="CF80" s="390"/>
      <c r="CG80" s="390"/>
      <c r="CH80" s="390"/>
      <c r="CI80" s="390"/>
      <c r="CJ80" s="391"/>
      <c r="CK80" s="723">
        <f t="shared" si="58"/>
        <v>17695000</v>
      </c>
      <c r="CL80"/>
      <c r="CM80"/>
      <c r="CO80" s="3">
        <f t="shared" si="33"/>
        <v>18500000</v>
      </c>
      <c r="CP80" s="3">
        <f t="shared" si="34"/>
        <v>805000</v>
      </c>
      <c r="CQ80" s="3">
        <f t="shared" si="46"/>
        <v>17695000</v>
      </c>
      <c r="CR80" s="3">
        <f t="shared" si="63"/>
        <v>0</v>
      </c>
      <c r="CS80" s="3">
        <f t="shared" si="64"/>
        <v>17695000</v>
      </c>
      <c r="CT80" s="3">
        <f t="shared" si="65"/>
        <v>0</v>
      </c>
      <c r="CU80" s="3">
        <f t="shared" si="66"/>
        <v>0</v>
      </c>
      <c r="CV80" s="3">
        <f t="shared" si="67"/>
        <v>0</v>
      </c>
      <c r="CW80" s="3">
        <f t="shared" si="68"/>
        <v>17695000</v>
      </c>
      <c r="CX80" s="3">
        <f t="shared" si="26"/>
        <v>805000</v>
      </c>
      <c r="CY80" t="str">
        <f t="shared" si="69"/>
        <v/>
      </c>
    </row>
    <row r="81" spans="1:103" ht="25.5" customHeight="1" x14ac:dyDescent="0.25">
      <c r="A81" s="713">
        <v>21</v>
      </c>
      <c r="B81" s="714" t="s">
        <v>55</v>
      </c>
      <c r="C81" s="714" t="s">
        <v>108</v>
      </c>
      <c r="D81" s="714" t="s">
        <v>86</v>
      </c>
      <c r="E81" s="715" t="s">
        <v>118</v>
      </c>
      <c r="F81" s="716">
        <v>400</v>
      </c>
      <c r="G81" s="205"/>
      <c r="H81" s="205"/>
      <c r="I81" s="205"/>
      <c r="J81" s="205"/>
      <c r="K81" s="205"/>
      <c r="L81" s="205"/>
      <c r="M81" s="206"/>
      <c r="N81" s="205"/>
      <c r="O81" s="205"/>
      <c r="P81" s="205"/>
      <c r="Q81" s="207"/>
      <c r="R81" s="206"/>
      <c r="S81" s="206"/>
      <c r="T81" s="206"/>
      <c r="U81" s="208"/>
      <c r="V81" s="208"/>
      <c r="W81" s="208"/>
      <c r="X81" s="208"/>
      <c r="Y81" s="208"/>
      <c r="Z81" s="208"/>
      <c r="AA81" s="392">
        <f t="shared" si="48"/>
        <v>400</v>
      </c>
      <c r="AB81" s="392">
        <v>347000</v>
      </c>
      <c r="AC81" s="205"/>
      <c r="AD81" s="205"/>
      <c r="AE81" s="205"/>
      <c r="AF81" s="211"/>
      <c r="AG81" s="205"/>
      <c r="AH81" s="205"/>
      <c r="AI81" s="206"/>
      <c r="AJ81" s="205"/>
      <c r="AK81" s="205"/>
      <c r="AL81" s="205"/>
      <c r="AM81" s="206"/>
      <c r="AN81" s="206"/>
      <c r="AO81" s="207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12">
        <f t="shared" si="42"/>
        <v>400</v>
      </c>
      <c r="BB81" s="206"/>
      <c r="BC81" s="355"/>
      <c r="BD81" s="355"/>
      <c r="BE81" s="355"/>
      <c r="BF81" s="355"/>
      <c r="BG81" s="355"/>
      <c r="BH81" s="355"/>
      <c r="BI81" s="355"/>
      <c r="BJ81" s="355"/>
      <c r="BK81" s="355"/>
      <c r="BL81" s="355"/>
      <c r="BM81" s="173">
        <f>+BB81-BA81</f>
        <v>-400</v>
      </c>
      <c r="BN81" s="72"/>
      <c r="BO81" s="72"/>
      <c r="BP81" s="72"/>
      <c r="BQ81" s="72"/>
      <c r="BR81" s="72"/>
      <c r="BS81" s="72"/>
      <c r="BT81" s="72"/>
      <c r="BU81" s="72"/>
      <c r="BV81" s="72"/>
      <c r="BW81" s="21"/>
      <c r="BX81" s="21"/>
      <c r="BY81" s="720"/>
      <c r="BZ81" s="720"/>
      <c r="CA81" s="720">
        <v>200148</v>
      </c>
      <c r="CB81" s="393"/>
      <c r="CC81" s="393"/>
      <c r="CD81" s="393"/>
      <c r="CE81" s="393"/>
      <c r="CF81" s="393"/>
      <c r="CG81" s="393"/>
      <c r="CH81" s="393"/>
      <c r="CI81" s="393"/>
      <c r="CJ81" s="394"/>
      <c r="CK81" s="724">
        <f t="shared" si="58"/>
        <v>200148</v>
      </c>
      <c r="CL81"/>
      <c r="CM81"/>
      <c r="CO81" s="3">
        <f t="shared" si="33"/>
        <v>400000</v>
      </c>
      <c r="CP81" s="3">
        <f t="shared" si="34"/>
        <v>199852</v>
      </c>
      <c r="CQ81" s="3">
        <f t="shared" si="46"/>
        <v>200148</v>
      </c>
      <c r="CR81" s="3">
        <f t="shared" si="63"/>
        <v>0</v>
      </c>
      <c r="CS81" s="3">
        <f t="shared" si="64"/>
        <v>200148</v>
      </c>
      <c r="CT81" s="3">
        <f t="shared" si="65"/>
        <v>0</v>
      </c>
      <c r="CU81" s="3">
        <f t="shared" si="66"/>
        <v>0</v>
      </c>
      <c r="CV81" s="3">
        <f t="shared" si="67"/>
        <v>0</v>
      </c>
      <c r="CW81" s="3">
        <f t="shared" si="68"/>
        <v>200148</v>
      </c>
      <c r="CX81" s="3">
        <f t="shared" si="26"/>
        <v>199852</v>
      </c>
      <c r="CY81" t="str">
        <f t="shared" si="69"/>
        <v/>
      </c>
    </row>
    <row r="82" spans="1:103" ht="15" customHeight="1" x14ac:dyDescent="0.25">
      <c r="A82" s="395">
        <v>21</v>
      </c>
      <c r="B82" s="396" t="s">
        <v>123</v>
      </c>
      <c r="C82" s="396"/>
      <c r="D82" s="396"/>
      <c r="E82" s="397" t="s">
        <v>124</v>
      </c>
      <c r="F82" s="541">
        <f>+F83+F86+F87</f>
        <v>108870</v>
      </c>
      <c r="G82" s="313"/>
      <c r="H82" s="185"/>
      <c r="I82" s="185"/>
      <c r="J82" s="185"/>
      <c r="K82" s="185"/>
      <c r="L82" s="185"/>
      <c r="M82" s="186"/>
      <c r="N82" s="185"/>
      <c r="O82" s="185"/>
      <c r="P82" s="185"/>
      <c r="Q82" s="187"/>
      <c r="R82" s="186"/>
      <c r="S82" s="186"/>
      <c r="T82" s="186"/>
      <c r="U82" s="183"/>
      <c r="V82" s="183"/>
      <c r="W82" s="183">
        <f>+W83+W86+W87</f>
        <v>0</v>
      </c>
      <c r="X82" s="183"/>
      <c r="Y82" s="183"/>
      <c r="Z82" s="183"/>
      <c r="AA82" s="398">
        <f t="shared" si="48"/>
        <v>108870</v>
      </c>
      <c r="AB82" s="399">
        <f>+AB83+AB86+AB87</f>
        <v>164627000</v>
      </c>
      <c r="AC82" s="313">
        <f>SUM(AC83:AC87)</f>
        <v>0</v>
      </c>
      <c r="AD82" s="313">
        <f t="shared" ref="AD82:AZ82" si="70">SUM(AD83:AD87)</f>
        <v>0</v>
      </c>
      <c r="AE82" s="313">
        <f t="shared" si="70"/>
        <v>0</v>
      </c>
      <c r="AF82" s="313">
        <f t="shared" si="70"/>
        <v>0</v>
      </c>
      <c r="AG82" s="313">
        <f t="shared" si="70"/>
        <v>0</v>
      </c>
      <c r="AH82" s="313">
        <f t="shared" si="70"/>
        <v>0</v>
      </c>
      <c r="AI82" s="313">
        <f t="shared" si="70"/>
        <v>0</v>
      </c>
      <c r="AJ82" s="313">
        <f t="shared" si="70"/>
        <v>0</v>
      </c>
      <c r="AK82" s="313">
        <f t="shared" si="70"/>
        <v>0</v>
      </c>
      <c r="AL82" s="313">
        <f t="shared" si="70"/>
        <v>0</v>
      </c>
      <c r="AM82" s="313">
        <f t="shared" si="70"/>
        <v>0</v>
      </c>
      <c r="AN82" s="313">
        <f t="shared" si="70"/>
        <v>0</v>
      </c>
      <c r="AO82" s="313">
        <f t="shared" si="70"/>
        <v>0</v>
      </c>
      <c r="AP82" s="313">
        <f t="shared" si="70"/>
        <v>0</v>
      </c>
      <c r="AQ82" s="313">
        <f t="shared" si="70"/>
        <v>0</v>
      </c>
      <c r="AR82" s="313">
        <f t="shared" si="70"/>
        <v>0</v>
      </c>
      <c r="AS82" s="313">
        <f t="shared" si="70"/>
        <v>0</v>
      </c>
      <c r="AT82" s="313">
        <f t="shared" si="70"/>
        <v>0</v>
      </c>
      <c r="AU82" s="313">
        <f t="shared" si="70"/>
        <v>0</v>
      </c>
      <c r="AV82" s="313">
        <f t="shared" si="70"/>
        <v>0</v>
      </c>
      <c r="AW82" s="313">
        <f t="shared" si="70"/>
        <v>0</v>
      </c>
      <c r="AX82" s="313">
        <f t="shared" si="70"/>
        <v>0</v>
      </c>
      <c r="AY82" s="313">
        <f t="shared" si="70"/>
        <v>0</v>
      </c>
      <c r="AZ82" s="313">
        <f t="shared" si="70"/>
        <v>0</v>
      </c>
      <c r="BA82" s="186">
        <f t="shared" si="42"/>
        <v>108870</v>
      </c>
      <c r="BB82" s="187">
        <f>BB83+BB86+BB87</f>
        <v>0</v>
      </c>
      <c r="BC82" s="173"/>
      <c r="BD82" s="173"/>
      <c r="BE82" s="173"/>
      <c r="BF82" s="173"/>
      <c r="BG82" s="173"/>
      <c r="BH82" s="173"/>
      <c r="BI82" s="173"/>
      <c r="BJ82" s="173"/>
      <c r="BK82" s="173"/>
      <c r="BL82" s="173"/>
      <c r="BM82" s="188">
        <f t="shared" si="44"/>
        <v>-108870</v>
      </c>
      <c r="BN82" s="72"/>
      <c r="BO82" s="72"/>
      <c r="BP82" s="72"/>
      <c r="BQ82" s="72"/>
      <c r="BR82" s="72"/>
      <c r="BS82" s="72"/>
      <c r="BT82" s="72"/>
      <c r="BU82" s="72"/>
      <c r="BV82" s="72"/>
      <c r="BW82" s="21"/>
      <c r="BX82" s="21"/>
      <c r="BY82" s="400">
        <f>+BY83+BY86+BY87</f>
        <v>0</v>
      </c>
      <c r="BZ82" s="400">
        <f t="shared" ref="BZ82:CJ82" si="71">+BZ83+BZ86+BZ87</f>
        <v>12312577</v>
      </c>
      <c r="CA82" s="400">
        <f t="shared" si="71"/>
        <v>8402757</v>
      </c>
      <c r="CB82" s="400">
        <f t="shared" si="71"/>
        <v>0</v>
      </c>
      <c r="CC82" s="400">
        <f t="shared" si="71"/>
        <v>0</v>
      </c>
      <c r="CD82" s="400">
        <f t="shared" si="71"/>
        <v>0</v>
      </c>
      <c r="CE82" s="400">
        <f t="shared" si="71"/>
        <v>0</v>
      </c>
      <c r="CF82" s="400">
        <f t="shared" si="71"/>
        <v>0</v>
      </c>
      <c r="CG82" s="400">
        <f t="shared" si="71"/>
        <v>0</v>
      </c>
      <c r="CH82" s="400">
        <f t="shared" si="71"/>
        <v>0</v>
      </c>
      <c r="CI82" s="400">
        <f t="shared" si="71"/>
        <v>0</v>
      </c>
      <c r="CJ82" s="400">
        <f t="shared" si="71"/>
        <v>0</v>
      </c>
      <c r="CK82" s="401">
        <f t="shared" si="58"/>
        <v>20715334</v>
      </c>
      <c r="CL82" s="738" t="e">
        <f>+CK82/BB82</f>
        <v>#DIV/0!</v>
      </c>
      <c r="CM82" s="739"/>
      <c r="CN82" s="190"/>
      <c r="CO82" s="191">
        <f t="shared" si="33"/>
        <v>108870000</v>
      </c>
      <c r="CP82" s="191">
        <f t="shared" si="34"/>
        <v>88154666</v>
      </c>
      <c r="CQ82" s="191">
        <f t="shared" si="46"/>
        <v>20715334</v>
      </c>
      <c r="CR82" s="191">
        <f t="shared" si="63"/>
        <v>0</v>
      </c>
      <c r="CS82" s="191">
        <f t="shared" si="64"/>
        <v>20715334</v>
      </c>
      <c r="CT82" s="191">
        <f t="shared" si="65"/>
        <v>0</v>
      </c>
      <c r="CU82" s="191">
        <f t="shared" si="66"/>
        <v>0</v>
      </c>
      <c r="CV82" s="191">
        <f t="shared" si="67"/>
        <v>0</v>
      </c>
      <c r="CW82" s="191">
        <f t="shared" si="68"/>
        <v>20715334</v>
      </c>
      <c r="CX82" s="191">
        <f t="shared" si="26"/>
        <v>88154666</v>
      </c>
      <c r="CY82" t="str">
        <f t="shared" si="69"/>
        <v/>
      </c>
    </row>
    <row r="83" spans="1:103" ht="25.5" customHeight="1" x14ac:dyDescent="0.25">
      <c r="A83" s="402">
        <v>21</v>
      </c>
      <c r="B83" s="403" t="s">
        <v>123</v>
      </c>
      <c r="C83" s="403" t="s">
        <v>57</v>
      </c>
      <c r="D83" s="403"/>
      <c r="E83" s="404" t="s">
        <v>125</v>
      </c>
      <c r="F83" s="542">
        <f>SUM(F84:F85)</f>
        <v>38870</v>
      </c>
      <c r="G83" s="197"/>
      <c r="H83" s="198"/>
      <c r="I83" s="198"/>
      <c r="J83" s="198"/>
      <c r="K83" s="198"/>
      <c r="L83" s="198"/>
      <c r="M83" s="199"/>
      <c r="N83" s="198"/>
      <c r="O83" s="198"/>
      <c r="P83" s="198"/>
      <c r="Q83" s="253"/>
      <c r="R83" s="199"/>
      <c r="S83" s="199"/>
      <c r="T83" s="199"/>
      <c r="U83" s="195"/>
      <c r="V83" s="195"/>
      <c r="W83" s="195">
        <v>0</v>
      </c>
      <c r="X83" s="195"/>
      <c r="Y83" s="195"/>
      <c r="Z83" s="195"/>
      <c r="AA83" s="405">
        <f t="shared" si="48"/>
        <v>38870</v>
      </c>
      <c r="AB83" s="399">
        <f>SUM(AB84:AB85)</f>
        <v>155880000</v>
      </c>
      <c r="AC83" s="198"/>
      <c r="AD83" s="198"/>
      <c r="AE83" s="198"/>
      <c r="AF83" s="198"/>
      <c r="AG83" s="198"/>
      <c r="AH83" s="198"/>
      <c r="AI83" s="199"/>
      <c r="AJ83" s="198"/>
      <c r="AK83" s="198"/>
      <c r="AL83" s="198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>
        <f t="shared" si="42"/>
        <v>38870</v>
      </c>
      <c r="BB83" s="199">
        <f>SUM(BB84:BB85)</f>
        <v>0</v>
      </c>
      <c r="BC83" s="173"/>
      <c r="BD83" s="173"/>
      <c r="BE83" s="173"/>
      <c r="BF83" s="173"/>
      <c r="BG83" s="173"/>
      <c r="BH83" s="173"/>
      <c r="BI83" s="173"/>
      <c r="BJ83" s="173"/>
      <c r="BK83" s="173"/>
      <c r="BL83" s="173"/>
      <c r="BM83" s="200">
        <f t="shared" si="44"/>
        <v>-38870</v>
      </c>
      <c r="BN83" s="72"/>
      <c r="BO83" s="72"/>
      <c r="BP83" s="72"/>
      <c r="BQ83" s="72"/>
      <c r="BR83" s="72"/>
      <c r="BS83" s="72"/>
      <c r="BT83" s="72"/>
      <c r="BU83" s="72"/>
      <c r="BV83" s="72"/>
      <c r="BW83" s="21"/>
      <c r="BX83" s="21"/>
      <c r="BY83" s="406">
        <f>SUM(BY84:BY85)</f>
        <v>0</v>
      </c>
      <c r="BZ83" s="406">
        <f t="shared" ref="BZ83:CJ83" si="72">SUM(BZ84:BZ85)</f>
        <v>6222106</v>
      </c>
      <c r="CA83" s="406">
        <f t="shared" si="72"/>
        <v>3149795</v>
      </c>
      <c r="CB83" s="406">
        <f t="shared" si="72"/>
        <v>0</v>
      </c>
      <c r="CC83" s="406">
        <f t="shared" si="72"/>
        <v>0</v>
      </c>
      <c r="CD83" s="406">
        <f t="shared" si="72"/>
        <v>0</v>
      </c>
      <c r="CE83" s="406">
        <f t="shared" si="72"/>
        <v>0</v>
      </c>
      <c r="CF83" s="406">
        <f t="shared" si="72"/>
        <v>0</v>
      </c>
      <c r="CG83" s="406">
        <f t="shared" si="72"/>
        <v>0</v>
      </c>
      <c r="CH83" s="406">
        <f t="shared" si="72"/>
        <v>0</v>
      </c>
      <c r="CI83" s="406">
        <f t="shared" si="72"/>
        <v>0</v>
      </c>
      <c r="CJ83" s="406">
        <f t="shared" si="72"/>
        <v>0</v>
      </c>
      <c r="CK83" s="407">
        <f t="shared" si="58"/>
        <v>9371901</v>
      </c>
      <c r="CL83" s="202"/>
      <c r="CM83" s="202"/>
      <c r="CN83" s="202"/>
      <c r="CO83" s="203">
        <f t="shared" si="33"/>
        <v>38870000</v>
      </c>
      <c r="CP83" s="203">
        <f t="shared" si="34"/>
        <v>29498099</v>
      </c>
      <c r="CQ83" s="203">
        <f t="shared" si="46"/>
        <v>9371901</v>
      </c>
      <c r="CR83" s="203">
        <f t="shared" si="63"/>
        <v>0</v>
      </c>
      <c r="CS83" s="203">
        <f t="shared" si="64"/>
        <v>9371901</v>
      </c>
      <c r="CT83" s="203">
        <f t="shared" si="65"/>
        <v>0</v>
      </c>
      <c r="CU83" s="203">
        <f t="shared" si="66"/>
        <v>0</v>
      </c>
      <c r="CV83" s="203">
        <f t="shared" si="67"/>
        <v>0</v>
      </c>
      <c r="CW83" s="203">
        <f t="shared" si="68"/>
        <v>9371901</v>
      </c>
      <c r="CX83" s="203">
        <f t="shared" si="26"/>
        <v>29498099</v>
      </c>
      <c r="CY83" t="str">
        <f t="shared" si="69"/>
        <v/>
      </c>
    </row>
    <row r="84" spans="1:103" ht="25.5" customHeight="1" x14ac:dyDescent="0.25">
      <c r="A84" s="725">
        <v>21</v>
      </c>
      <c r="B84" s="726" t="s">
        <v>123</v>
      </c>
      <c r="C84" s="726" t="s">
        <v>57</v>
      </c>
      <c r="D84" s="726" t="s">
        <v>57</v>
      </c>
      <c r="E84" s="727" t="s">
        <v>125</v>
      </c>
      <c r="F84" s="728">
        <v>36927</v>
      </c>
      <c r="G84" s="211"/>
      <c r="H84" s="205"/>
      <c r="I84" s="205"/>
      <c r="J84" s="205"/>
      <c r="K84" s="205"/>
      <c r="L84" s="205"/>
      <c r="M84" s="206"/>
      <c r="N84" s="205"/>
      <c r="O84" s="205"/>
      <c r="P84" s="205"/>
      <c r="Q84" s="207"/>
      <c r="R84" s="206"/>
      <c r="S84" s="206"/>
      <c r="T84" s="206"/>
      <c r="U84" s="208"/>
      <c r="V84" s="208"/>
      <c r="W84" s="208"/>
      <c r="X84" s="208"/>
      <c r="Y84" s="208"/>
      <c r="Z84" s="208"/>
      <c r="AA84" s="399">
        <f t="shared" si="48"/>
        <v>36927</v>
      </c>
      <c r="AB84" s="399">
        <v>147953000</v>
      </c>
      <c r="AC84" s="205"/>
      <c r="AD84" s="205"/>
      <c r="AE84" s="205"/>
      <c r="AF84" s="205"/>
      <c r="AG84" s="205"/>
      <c r="AH84" s="205"/>
      <c r="AI84" s="206"/>
      <c r="AJ84" s="205"/>
      <c r="AK84" s="205"/>
      <c r="AL84" s="205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12">
        <f t="shared" si="42"/>
        <v>36927</v>
      </c>
      <c r="BB84" s="206"/>
      <c r="BC84" s="355"/>
      <c r="BD84" s="355"/>
      <c r="BE84" s="355"/>
      <c r="BF84" s="355"/>
      <c r="BG84" s="355"/>
      <c r="BH84" s="355"/>
      <c r="BI84" s="355"/>
      <c r="BJ84" s="355"/>
      <c r="BK84" s="355"/>
      <c r="BL84" s="355"/>
      <c r="BM84" s="173">
        <f>+BB84-BA84</f>
        <v>-36927</v>
      </c>
      <c r="BN84" s="72"/>
      <c r="BO84" s="72"/>
      <c r="BP84" s="72"/>
      <c r="BQ84" s="72"/>
      <c r="BR84" s="72"/>
      <c r="BS84" s="72"/>
      <c r="BT84" s="72"/>
      <c r="BU84" s="72"/>
      <c r="BV84" s="72"/>
      <c r="BW84" s="21"/>
      <c r="BX84" s="21"/>
      <c r="BY84" s="729"/>
      <c r="BZ84" s="729">
        <v>6222106</v>
      </c>
      <c r="CA84" s="729">
        <v>3149795</v>
      </c>
      <c r="CB84" s="408"/>
      <c r="CC84" s="408"/>
      <c r="CD84" s="408"/>
      <c r="CE84" s="408"/>
      <c r="CF84" s="408"/>
      <c r="CG84" s="408"/>
      <c r="CH84" s="408"/>
      <c r="CI84" s="408"/>
      <c r="CJ84" s="409"/>
      <c r="CK84" s="730">
        <f t="shared" si="58"/>
        <v>9371901</v>
      </c>
      <c r="CL84"/>
      <c r="CM84"/>
      <c r="CO84" s="3">
        <f t="shared" si="33"/>
        <v>36927000</v>
      </c>
      <c r="CP84" s="3">
        <f t="shared" si="34"/>
        <v>27555099</v>
      </c>
      <c r="CQ84" s="3">
        <f t="shared" si="46"/>
        <v>9371901</v>
      </c>
      <c r="CR84" s="3">
        <f t="shared" si="63"/>
        <v>0</v>
      </c>
      <c r="CS84" s="3">
        <f t="shared" si="64"/>
        <v>9371901</v>
      </c>
      <c r="CT84" s="3">
        <f t="shared" si="65"/>
        <v>0</v>
      </c>
      <c r="CU84" s="3">
        <f t="shared" si="66"/>
        <v>0</v>
      </c>
      <c r="CV84" s="3">
        <f t="shared" si="67"/>
        <v>0</v>
      </c>
      <c r="CW84" s="3">
        <f t="shared" si="68"/>
        <v>9371901</v>
      </c>
      <c r="CX84" s="3">
        <f t="shared" si="26"/>
        <v>27555099</v>
      </c>
      <c r="CY84" t="str">
        <f t="shared" si="69"/>
        <v/>
      </c>
    </row>
    <row r="85" spans="1:103" ht="15" customHeight="1" x14ac:dyDescent="0.25">
      <c r="A85" s="725">
        <v>21</v>
      </c>
      <c r="B85" s="726" t="s">
        <v>123</v>
      </c>
      <c r="C85" s="726" t="s">
        <v>57</v>
      </c>
      <c r="D85" s="726" t="s">
        <v>82</v>
      </c>
      <c r="E85" s="727" t="s">
        <v>126</v>
      </c>
      <c r="F85" s="728">
        <v>1943</v>
      </c>
      <c r="G85" s="205"/>
      <c r="H85" s="205"/>
      <c r="I85" s="205"/>
      <c r="J85" s="205"/>
      <c r="K85" s="205"/>
      <c r="L85" s="205"/>
      <c r="M85" s="206"/>
      <c r="N85" s="205"/>
      <c r="O85" s="205"/>
      <c r="P85" s="205"/>
      <c r="Q85" s="207"/>
      <c r="R85" s="206"/>
      <c r="S85" s="206"/>
      <c r="T85" s="206"/>
      <c r="U85" s="208"/>
      <c r="V85" s="208"/>
      <c r="W85" s="208"/>
      <c r="X85" s="208"/>
      <c r="Y85" s="208"/>
      <c r="Z85" s="208"/>
      <c r="AA85" s="399">
        <f t="shared" si="48"/>
        <v>1943</v>
      </c>
      <c r="AB85" s="399">
        <v>7927000</v>
      </c>
      <c r="AC85" s="205"/>
      <c r="AD85" s="205"/>
      <c r="AE85" s="205"/>
      <c r="AF85" s="205"/>
      <c r="AG85" s="205"/>
      <c r="AH85" s="205"/>
      <c r="AI85" s="206"/>
      <c r="AJ85" s="205"/>
      <c r="AK85" s="205"/>
      <c r="AL85" s="205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206"/>
      <c r="AX85" s="206"/>
      <c r="AY85" s="206"/>
      <c r="AZ85" s="206"/>
      <c r="BA85" s="212">
        <f t="shared" si="42"/>
        <v>1943</v>
      </c>
      <c r="BB85" s="206"/>
      <c r="BC85" s="355"/>
      <c r="BD85" s="355"/>
      <c r="BE85" s="355"/>
      <c r="BF85" s="355"/>
      <c r="BG85" s="355"/>
      <c r="BH85" s="355"/>
      <c r="BI85" s="355"/>
      <c r="BJ85" s="355"/>
      <c r="BK85" s="355"/>
      <c r="BL85" s="355"/>
      <c r="BM85" s="173">
        <f t="shared" si="44"/>
        <v>-1943</v>
      </c>
      <c r="BN85" s="72"/>
      <c r="BO85" s="72"/>
      <c r="BP85" s="72"/>
      <c r="BQ85" s="72"/>
      <c r="BR85" s="72"/>
      <c r="BS85" s="72"/>
      <c r="BT85" s="72"/>
      <c r="BU85" s="72"/>
      <c r="BV85" s="72"/>
      <c r="BW85" s="21"/>
      <c r="BX85" s="21"/>
      <c r="BY85" s="729"/>
      <c r="BZ85" s="729"/>
      <c r="CA85" s="729"/>
      <c r="CB85" s="408"/>
      <c r="CC85" s="408"/>
      <c r="CD85" s="408"/>
      <c r="CE85" s="408"/>
      <c r="CF85" s="408"/>
      <c r="CG85" s="408"/>
      <c r="CH85" s="408"/>
      <c r="CI85" s="408"/>
      <c r="CJ85" s="409"/>
      <c r="CK85" s="730">
        <f t="shared" si="58"/>
        <v>0</v>
      </c>
      <c r="CL85"/>
      <c r="CM85"/>
      <c r="CO85" s="3">
        <f t="shared" si="33"/>
        <v>1943000</v>
      </c>
      <c r="CP85" s="3">
        <f t="shared" si="34"/>
        <v>1943000</v>
      </c>
      <c r="CQ85" s="3">
        <f t="shared" si="46"/>
        <v>0</v>
      </c>
      <c r="CR85" s="3">
        <f t="shared" si="63"/>
        <v>0</v>
      </c>
      <c r="CS85" s="3">
        <f t="shared" si="64"/>
        <v>0</v>
      </c>
      <c r="CT85" s="3">
        <f t="shared" si="65"/>
        <v>0</v>
      </c>
      <c r="CU85" s="3">
        <f t="shared" si="66"/>
        <v>0</v>
      </c>
      <c r="CV85" s="3">
        <f t="shared" si="67"/>
        <v>0</v>
      </c>
      <c r="CW85" s="3">
        <f t="shared" si="68"/>
        <v>0</v>
      </c>
      <c r="CX85" s="3">
        <f t="shared" si="26"/>
        <v>1943000</v>
      </c>
      <c r="CY85" t="str">
        <f t="shared" si="69"/>
        <v/>
      </c>
    </row>
    <row r="86" spans="1:103" ht="24.75" customHeight="1" x14ac:dyDescent="0.25">
      <c r="A86" s="402">
        <v>21</v>
      </c>
      <c r="B86" s="403" t="s">
        <v>123</v>
      </c>
      <c r="C86" s="403" t="s">
        <v>86</v>
      </c>
      <c r="D86" s="403"/>
      <c r="E86" s="404" t="s">
        <v>127</v>
      </c>
      <c r="F86" s="542">
        <v>50000</v>
      </c>
      <c r="G86" s="198"/>
      <c r="H86" s="198"/>
      <c r="I86" s="198"/>
      <c r="J86" s="198"/>
      <c r="K86" s="198"/>
      <c r="L86" s="198"/>
      <c r="M86" s="199"/>
      <c r="N86" s="198"/>
      <c r="O86" s="198"/>
      <c r="P86" s="198"/>
      <c r="Q86" s="253"/>
      <c r="R86" s="199"/>
      <c r="S86" s="199"/>
      <c r="T86" s="199"/>
      <c r="U86" s="195"/>
      <c r="V86" s="195"/>
      <c r="W86" s="195"/>
      <c r="X86" s="195"/>
      <c r="Y86" s="195"/>
      <c r="Z86" s="195"/>
      <c r="AA86" s="410">
        <f t="shared" si="48"/>
        <v>50000</v>
      </c>
      <c r="AB86" s="411">
        <f>SUM(F86:T86)</f>
        <v>50000</v>
      </c>
      <c r="AC86" s="198"/>
      <c r="AD86" s="198"/>
      <c r="AE86" s="198"/>
      <c r="AF86" s="198"/>
      <c r="AG86" s="198"/>
      <c r="AH86" s="198"/>
      <c r="AI86" s="199"/>
      <c r="AJ86" s="198"/>
      <c r="AK86" s="198"/>
      <c r="AL86" s="198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>
        <f t="shared" si="42"/>
        <v>50000</v>
      </c>
      <c r="BB86" s="199"/>
      <c r="BC86" s="173"/>
      <c r="BD86" s="173"/>
      <c r="BE86" s="173"/>
      <c r="BF86" s="173"/>
      <c r="BG86" s="173"/>
      <c r="BH86" s="173"/>
      <c r="BI86" s="173"/>
      <c r="BJ86" s="173"/>
      <c r="BK86" s="173"/>
      <c r="BL86" s="173"/>
      <c r="BM86" s="200">
        <f t="shared" si="44"/>
        <v>-50000</v>
      </c>
      <c r="BN86" s="72"/>
      <c r="BO86" s="72"/>
      <c r="BP86" s="72"/>
      <c r="BQ86" s="72"/>
      <c r="BR86" s="72"/>
      <c r="BS86" s="72"/>
      <c r="BT86" s="72"/>
      <c r="BU86" s="72"/>
      <c r="BV86" s="72"/>
      <c r="BW86" s="21"/>
      <c r="BX86" s="21"/>
      <c r="BY86" s="412"/>
      <c r="BZ86" s="412">
        <v>6090471</v>
      </c>
      <c r="CA86" s="412">
        <v>5252962</v>
      </c>
      <c r="CB86" s="412"/>
      <c r="CC86" s="412"/>
      <c r="CD86" s="412"/>
      <c r="CE86" s="412"/>
      <c r="CF86" s="412"/>
      <c r="CG86" s="412"/>
      <c r="CH86" s="412"/>
      <c r="CI86" s="412"/>
      <c r="CJ86" s="413"/>
      <c r="CK86" s="414">
        <f t="shared" si="58"/>
        <v>11343433</v>
      </c>
      <c r="CL86" s="202"/>
      <c r="CM86" s="202"/>
      <c r="CN86" s="202"/>
      <c r="CO86" s="203">
        <f t="shared" si="33"/>
        <v>50000000</v>
      </c>
      <c r="CP86" s="203">
        <f t="shared" si="34"/>
        <v>38656567</v>
      </c>
      <c r="CQ86" s="203">
        <f t="shared" si="46"/>
        <v>11343433</v>
      </c>
      <c r="CR86" s="203">
        <f t="shared" si="63"/>
        <v>0</v>
      </c>
      <c r="CS86" s="203">
        <f t="shared" si="64"/>
        <v>11343433</v>
      </c>
      <c r="CT86" s="203">
        <f t="shared" si="65"/>
        <v>0</v>
      </c>
      <c r="CU86" s="203">
        <f t="shared" si="66"/>
        <v>0</v>
      </c>
      <c r="CV86" s="203">
        <f t="shared" si="67"/>
        <v>0</v>
      </c>
      <c r="CW86" s="203">
        <f t="shared" si="68"/>
        <v>11343433</v>
      </c>
      <c r="CX86" s="203">
        <f t="shared" si="26"/>
        <v>38656567</v>
      </c>
      <c r="CY86" t="str">
        <f t="shared" si="69"/>
        <v/>
      </c>
    </row>
    <row r="87" spans="1:103" ht="15" customHeight="1" x14ac:dyDescent="0.25">
      <c r="A87" s="415">
        <v>21</v>
      </c>
      <c r="B87" s="416" t="s">
        <v>123</v>
      </c>
      <c r="C87" s="416" t="s">
        <v>108</v>
      </c>
      <c r="D87" s="416"/>
      <c r="E87" s="417" t="s">
        <v>128</v>
      </c>
      <c r="F87" s="543">
        <v>20000</v>
      </c>
      <c r="G87" s="198"/>
      <c r="H87" s="198"/>
      <c r="I87" s="198"/>
      <c r="J87" s="198"/>
      <c r="K87" s="198"/>
      <c r="L87" s="198"/>
      <c r="M87" s="199"/>
      <c r="N87" s="198"/>
      <c r="O87" s="198"/>
      <c r="P87" s="198"/>
      <c r="Q87" s="253"/>
      <c r="R87" s="199"/>
      <c r="S87" s="199"/>
      <c r="T87" s="199"/>
      <c r="U87" s="195"/>
      <c r="V87" s="195"/>
      <c r="W87" s="195"/>
      <c r="X87" s="195"/>
      <c r="Y87" s="195"/>
      <c r="Z87" s="195"/>
      <c r="AA87" s="418">
        <f t="shared" si="48"/>
        <v>20000</v>
      </c>
      <c r="AB87" s="419">
        <v>8697000</v>
      </c>
      <c r="AC87" s="197"/>
      <c r="AD87" s="198"/>
      <c r="AE87" s="198"/>
      <c r="AF87" s="198"/>
      <c r="AG87" s="198"/>
      <c r="AH87" s="198"/>
      <c r="AI87" s="199"/>
      <c r="AJ87" s="198"/>
      <c r="AK87" s="198"/>
      <c r="AL87" s="198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>
        <f t="shared" si="42"/>
        <v>20000</v>
      </c>
      <c r="BB87" s="199"/>
      <c r="BC87" s="173"/>
      <c r="BD87" s="173"/>
      <c r="BE87" s="173"/>
      <c r="BF87" s="173"/>
      <c r="BG87" s="173"/>
      <c r="BH87" s="173"/>
      <c r="BI87" s="173"/>
      <c r="BJ87" s="173"/>
      <c r="BK87" s="173"/>
      <c r="BL87" s="173"/>
      <c r="BM87" s="200">
        <f t="shared" si="44"/>
        <v>-20000</v>
      </c>
      <c r="BN87" s="72"/>
      <c r="BO87" s="72"/>
      <c r="BP87" s="72"/>
      <c r="BQ87" s="72"/>
      <c r="BR87" s="72"/>
      <c r="BS87" s="72"/>
      <c r="BT87" s="72"/>
      <c r="BU87" s="72"/>
      <c r="BV87" s="72"/>
      <c r="BW87" s="21"/>
      <c r="BX87" s="21"/>
      <c r="BY87" s="420"/>
      <c r="BZ87" s="420"/>
      <c r="CA87" s="420"/>
      <c r="CB87" s="420"/>
      <c r="CC87" s="420"/>
      <c r="CD87" s="420"/>
      <c r="CE87" s="420"/>
      <c r="CF87" s="420"/>
      <c r="CG87" s="420"/>
      <c r="CH87" s="420"/>
      <c r="CI87" s="420"/>
      <c r="CJ87" s="421"/>
      <c r="CK87" s="422">
        <f t="shared" si="58"/>
        <v>0</v>
      </c>
      <c r="CL87" s="203">
        <f>+CK88-807759173</f>
        <v>-701560434</v>
      </c>
      <c r="CM87" s="202"/>
      <c r="CN87" s="202"/>
      <c r="CO87" s="203">
        <f t="shared" si="33"/>
        <v>20000000</v>
      </c>
      <c r="CP87" s="203">
        <f t="shared" si="34"/>
        <v>20000000</v>
      </c>
      <c r="CQ87" s="203">
        <f t="shared" si="46"/>
        <v>0</v>
      </c>
      <c r="CR87" s="203">
        <f t="shared" si="63"/>
        <v>0</v>
      </c>
      <c r="CS87" s="203">
        <f t="shared" si="64"/>
        <v>0</v>
      </c>
      <c r="CT87" s="203">
        <f t="shared" si="65"/>
        <v>0</v>
      </c>
      <c r="CU87" s="203">
        <f t="shared" si="66"/>
        <v>0</v>
      </c>
      <c r="CV87" s="203">
        <f t="shared" si="67"/>
        <v>0</v>
      </c>
      <c r="CW87" s="203">
        <f t="shared" si="68"/>
        <v>0</v>
      </c>
      <c r="CX87" s="203">
        <f t="shared" si="26"/>
        <v>20000000</v>
      </c>
      <c r="CY87" t="str">
        <f t="shared" si="69"/>
        <v/>
      </c>
    </row>
    <row r="88" spans="1:103" ht="15" customHeight="1" x14ac:dyDescent="0.25">
      <c r="A88" s="423" t="s">
        <v>129</v>
      </c>
      <c r="B88" s="424"/>
      <c r="C88" s="424"/>
      <c r="D88" s="424"/>
      <c r="E88" s="425" t="s">
        <v>130</v>
      </c>
      <c r="F88" s="430">
        <f>+F89+F92+F94+F103+F111+F117+F120+F127+F131+F133+F138</f>
        <v>699408</v>
      </c>
      <c r="G88" s="427"/>
      <c r="H88" s="427"/>
      <c r="I88" s="427"/>
      <c r="J88" s="427"/>
      <c r="K88" s="428"/>
      <c r="L88" s="429"/>
      <c r="M88" s="427"/>
      <c r="N88" s="428"/>
      <c r="O88" s="427"/>
      <c r="P88" s="427"/>
      <c r="Q88" s="428"/>
      <c r="R88" s="427"/>
      <c r="S88" s="427"/>
      <c r="T88" s="427"/>
      <c r="U88" s="430"/>
      <c r="V88" s="430"/>
      <c r="W88" s="430"/>
      <c r="X88" s="430"/>
      <c r="Y88" s="430">
        <f>+Y89+Y92+Y94+Y103+Y111+Y117+Y120+Y127+Y131+Y133+Y138</f>
        <v>0</v>
      </c>
      <c r="Z88" s="430"/>
      <c r="AA88" s="431">
        <f t="shared" si="48"/>
        <v>699408</v>
      </c>
      <c r="AB88" s="432">
        <f>SUM(F88:T88)</f>
        <v>699408</v>
      </c>
      <c r="AC88" s="427">
        <f t="shared" ref="AC88:AU88" si="73">+AC89+AC92+AC94+AC103+AC111+AC117+AC120+AC127+AC131+AC133+AC138</f>
        <v>0</v>
      </c>
      <c r="AD88" s="427">
        <f t="shared" si="73"/>
        <v>0</v>
      </c>
      <c r="AE88" s="427">
        <f t="shared" si="73"/>
        <v>0</v>
      </c>
      <c r="AF88" s="427">
        <f t="shared" si="73"/>
        <v>0</v>
      </c>
      <c r="AG88" s="427">
        <f t="shared" si="73"/>
        <v>0</v>
      </c>
      <c r="AH88" s="427">
        <f t="shared" si="73"/>
        <v>0</v>
      </c>
      <c r="AI88" s="427">
        <f t="shared" si="73"/>
        <v>0</v>
      </c>
      <c r="AJ88" s="427">
        <f t="shared" si="73"/>
        <v>0</v>
      </c>
      <c r="AK88" s="427">
        <f t="shared" si="73"/>
        <v>0</v>
      </c>
      <c r="AL88" s="427">
        <f t="shared" si="73"/>
        <v>0</v>
      </c>
      <c r="AM88" s="427">
        <f t="shared" si="73"/>
        <v>0</v>
      </c>
      <c r="AN88" s="427">
        <f t="shared" si="73"/>
        <v>0</v>
      </c>
      <c r="AO88" s="427">
        <f t="shared" si="73"/>
        <v>0</v>
      </c>
      <c r="AP88" s="427">
        <f t="shared" si="73"/>
        <v>0</v>
      </c>
      <c r="AQ88" s="427">
        <f t="shared" si="73"/>
        <v>0</v>
      </c>
      <c r="AR88" s="427">
        <f t="shared" si="73"/>
        <v>0</v>
      </c>
      <c r="AS88" s="427">
        <f t="shared" si="73"/>
        <v>0</v>
      </c>
      <c r="AT88" s="427">
        <f t="shared" si="73"/>
        <v>0</v>
      </c>
      <c r="AU88" s="427">
        <f t="shared" si="73"/>
        <v>0</v>
      </c>
      <c r="AV88" s="427">
        <f>+AV89+AV92+AV94+AV103+AV111+AV117+AV120+AV127+AV131+AV133+AV138</f>
        <v>0</v>
      </c>
      <c r="AW88" s="427">
        <f>+AW89+AW92+AW94+AW103+AW111+AW117+AW120+AW127+AW131+AW133+AW138</f>
        <v>0</v>
      </c>
      <c r="AX88" s="427"/>
      <c r="AY88" s="427">
        <f>+AY89+AY92+AY94+AY103+AY111+AY117+AY120+AY127+AY131+AY133+AY138</f>
        <v>0</v>
      </c>
      <c r="AZ88" s="427">
        <f>+AZ89+AZ92+AZ94+AZ103+AZ111+AZ117+AZ120+AZ127+AZ131+AZ133+AZ138</f>
        <v>0</v>
      </c>
      <c r="BA88" s="171">
        <f t="shared" si="42"/>
        <v>699408</v>
      </c>
      <c r="BB88" s="172">
        <f>+BB89+BB92+BB94+BB103+BB111+BB117+BB120+BB127+BB131+BB133+BB138</f>
        <v>0</v>
      </c>
      <c r="BC88" s="173"/>
      <c r="BD88" s="173"/>
      <c r="BE88" s="173"/>
      <c r="BF88" s="173"/>
      <c r="BG88" s="173"/>
      <c r="BH88" s="173"/>
      <c r="BI88" s="173"/>
      <c r="BJ88" s="173"/>
      <c r="BK88" s="173"/>
      <c r="BL88" s="173"/>
      <c r="BM88" s="174">
        <f t="shared" si="44"/>
        <v>-699408</v>
      </c>
      <c r="BN88" s="175"/>
      <c r="BO88" s="175"/>
      <c r="BP88" s="175"/>
      <c r="BQ88" s="175"/>
      <c r="BR88" s="175"/>
      <c r="BS88" s="175"/>
      <c r="BT88" s="175"/>
      <c r="BU88" s="175"/>
      <c r="BV88" s="175"/>
      <c r="BW88" s="433"/>
      <c r="BX88" s="433"/>
      <c r="BY88" s="434">
        <f>+BY89+BY92+BY94+BY103+BY111+BY117+BY120+BY127+BY131+BY133+BY138</f>
        <v>0</v>
      </c>
      <c r="BZ88" s="434">
        <f t="shared" ref="BZ88:CH88" si="74">+BZ89+BZ92+BZ94+BZ103+BZ111+BZ117+BZ120+BZ127+BZ131+BZ133+BZ138</f>
        <v>55741233</v>
      </c>
      <c r="CA88" s="434">
        <f t="shared" si="74"/>
        <v>50457506</v>
      </c>
      <c r="CB88" s="434">
        <f t="shared" si="74"/>
        <v>0</v>
      </c>
      <c r="CC88" s="434">
        <f t="shared" si="74"/>
        <v>0</v>
      </c>
      <c r="CD88" s="434">
        <f t="shared" si="74"/>
        <v>0</v>
      </c>
      <c r="CE88" s="434">
        <f t="shared" si="74"/>
        <v>0</v>
      </c>
      <c r="CF88" s="434">
        <f t="shared" si="74"/>
        <v>0</v>
      </c>
      <c r="CG88" s="434">
        <f t="shared" si="74"/>
        <v>0</v>
      </c>
      <c r="CH88" s="434">
        <f t="shared" si="74"/>
        <v>0</v>
      </c>
      <c r="CI88" s="434">
        <f>+CI89+CI92+CI94+CI103+CI111+CI117+CI120+CI127+CI131+CI133+CI138</f>
        <v>0</v>
      </c>
      <c r="CJ88" s="434">
        <f>+CJ89+CJ92+CJ94+CJ103+CJ111+CJ117+CJ120+CJ127+CJ131+CJ133+CJ138</f>
        <v>0</v>
      </c>
      <c r="CK88" s="435">
        <f>SUM(BY88:CJ88)</f>
        <v>106198739</v>
      </c>
      <c r="CL88" s="736">
        <f>+CK88/BA88</f>
        <v>151.84089830256445</v>
      </c>
      <c r="CM88" s="737"/>
      <c r="CN88" s="737"/>
      <c r="CO88" s="179">
        <f t="shared" si="33"/>
        <v>699408000</v>
      </c>
      <c r="CP88" s="179">
        <f t="shared" si="34"/>
        <v>593209261</v>
      </c>
      <c r="CQ88" s="179">
        <f t="shared" ref="CQ88:CQ142" si="75">SUM(BY88:CA88)</f>
        <v>106198739</v>
      </c>
      <c r="CR88" s="179">
        <f t="shared" si="63"/>
        <v>0</v>
      </c>
      <c r="CS88" s="179">
        <f t="shared" si="64"/>
        <v>106198739</v>
      </c>
      <c r="CT88" s="179">
        <f t="shared" si="65"/>
        <v>0</v>
      </c>
      <c r="CU88" s="179">
        <f t="shared" si="66"/>
        <v>0</v>
      </c>
      <c r="CV88" s="179">
        <f t="shared" si="67"/>
        <v>0</v>
      </c>
      <c r="CW88" s="179">
        <f>+CS88+CV88</f>
        <v>106198739</v>
      </c>
      <c r="CX88" s="179">
        <f t="shared" si="26"/>
        <v>593209261</v>
      </c>
      <c r="CY88" t="str">
        <f t="shared" si="69"/>
        <v/>
      </c>
    </row>
    <row r="89" spans="1:103" ht="15" customHeight="1" x14ac:dyDescent="0.25">
      <c r="A89" s="436" t="s">
        <v>129</v>
      </c>
      <c r="B89" s="437" t="s">
        <v>55</v>
      </c>
      <c r="C89" s="437"/>
      <c r="D89" s="437"/>
      <c r="E89" s="438" t="s">
        <v>131</v>
      </c>
      <c r="F89" s="442">
        <f>SUM(F90:F91)</f>
        <v>5000</v>
      </c>
      <c r="G89" s="439"/>
      <c r="H89" s="439"/>
      <c r="I89" s="439"/>
      <c r="J89" s="439"/>
      <c r="K89" s="439"/>
      <c r="L89" s="440"/>
      <c r="M89" s="439"/>
      <c r="N89" s="439"/>
      <c r="O89" s="439"/>
      <c r="P89" s="439"/>
      <c r="Q89" s="441"/>
      <c r="R89" s="439"/>
      <c r="S89" s="439"/>
      <c r="T89" s="439"/>
      <c r="U89" s="442"/>
      <c r="V89" s="442"/>
      <c r="W89" s="442"/>
      <c r="X89" s="442"/>
      <c r="Y89" s="442">
        <f>SUM(Y90:Y91)</f>
        <v>0</v>
      </c>
      <c r="Z89" s="442"/>
      <c r="AA89" s="443">
        <f t="shared" si="48"/>
        <v>5000</v>
      </c>
      <c r="AB89" s="432">
        <f>SUM(F89:T89)</f>
        <v>5000</v>
      </c>
      <c r="AC89" s="439">
        <f t="shared" ref="AC89:AZ89" si="76">SUM(AC90:AC91)</f>
        <v>0</v>
      </c>
      <c r="AD89" s="439">
        <f t="shared" si="76"/>
        <v>0</v>
      </c>
      <c r="AE89" s="439">
        <f t="shared" si="76"/>
        <v>0</v>
      </c>
      <c r="AF89" s="439">
        <f t="shared" si="76"/>
        <v>0</v>
      </c>
      <c r="AG89" s="439">
        <f t="shared" si="76"/>
        <v>0</v>
      </c>
      <c r="AH89" s="439">
        <f t="shared" si="76"/>
        <v>0</v>
      </c>
      <c r="AI89" s="439">
        <f t="shared" si="76"/>
        <v>0</v>
      </c>
      <c r="AJ89" s="439">
        <f t="shared" si="76"/>
        <v>0</v>
      </c>
      <c r="AK89" s="439">
        <f t="shared" si="76"/>
        <v>0</v>
      </c>
      <c r="AL89" s="439">
        <f t="shared" si="76"/>
        <v>0</v>
      </c>
      <c r="AM89" s="439">
        <f t="shared" si="76"/>
        <v>0</v>
      </c>
      <c r="AN89" s="439">
        <f t="shared" si="76"/>
        <v>0</v>
      </c>
      <c r="AO89" s="439">
        <f t="shared" si="76"/>
        <v>0</v>
      </c>
      <c r="AP89" s="441">
        <f t="shared" si="76"/>
        <v>0</v>
      </c>
      <c r="AQ89" s="441">
        <f t="shared" si="76"/>
        <v>0</v>
      </c>
      <c r="AR89" s="439">
        <f t="shared" si="76"/>
        <v>0</v>
      </c>
      <c r="AS89" s="441">
        <f t="shared" si="76"/>
        <v>0</v>
      </c>
      <c r="AT89" s="439">
        <f t="shared" si="76"/>
        <v>0</v>
      </c>
      <c r="AU89" s="439">
        <f t="shared" si="76"/>
        <v>0</v>
      </c>
      <c r="AV89" s="441">
        <f t="shared" si="76"/>
        <v>0</v>
      </c>
      <c r="AW89" s="439">
        <f t="shared" si="76"/>
        <v>0</v>
      </c>
      <c r="AX89" s="439">
        <f t="shared" si="76"/>
        <v>0</v>
      </c>
      <c r="AY89" s="439">
        <f t="shared" si="76"/>
        <v>0</v>
      </c>
      <c r="AZ89" s="439">
        <f t="shared" si="76"/>
        <v>0</v>
      </c>
      <c r="BA89" s="186">
        <f t="shared" si="42"/>
        <v>5000</v>
      </c>
      <c r="BB89" s="187">
        <f>SUM(BB90:BB91)</f>
        <v>0</v>
      </c>
      <c r="BC89" s="173"/>
      <c r="BD89" s="173"/>
      <c r="BE89" s="173"/>
      <c r="BF89" s="173"/>
      <c r="BG89" s="173"/>
      <c r="BH89" s="173"/>
      <c r="BI89" s="173"/>
      <c r="BJ89" s="173"/>
      <c r="BK89" s="173"/>
      <c r="BL89" s="173"/>
      <c r="BM89" s="188">
        <f t="shared" si="44"/>
        <v>-5000</v>
      </c>
      <c r="BN89" s="72"/>
      <c r="BO89" s="72"/>
      <c r="BP89" s="72"/>
      <c r="BQ89" s="72"/>
      <c r="BR89" s="72"/>
      <c r="BS89" s="72"/>
      <c r="BT89" s="72"/>
      <c r="BU89" s="72"/>
      <c r="BV89" s="72"/>
      <c r="BW89" s="444"/>
      <c r="BX89" s="444"/>
      <c r="BY89" s="445">
        <f>SUM(BY90:BY91)</f>
        <v>0</v>
      </c>
      <c r="BZ89" s="445">
        <f t="shared" ref="BZ89:CJ89" si="77">SUM(BZ90:BZ91)</f>
        <v>0</v>
      </c>
      <c r="CA89" s="445">
        <f t="shared" si="77"/>
        <v>271050</v>
      </c>
      <c r="CB89" s="445">
        <f t="shared" si="77"/>
        <v>0</v>
      </c>
      <c r="CC89" s="445">
        <f t="shared" si="77"/>
        <v>0</v>
      </c>
      <c r="CD89" s="445">
        <f t="shared" si="77"/>
        <v>0</v>
      </c>
      <c r="CE89" s="445">
        <f t="shared" si="77"/>
        <v>0</v>
      </c>
      <c r="CF89" s="445">
        <f t="shared" si="77"/>
        <v>0</v>
      </c>
      <c r="CG89" s="445">
        <f t="shared" si="77"/>
        <v>0</v>
      </c>
      <c r="CH89" s="445">
        <f t="shared" si="77"/>
        <v>0</v>
      </c>
      <c r="CI89" s="445">
        <f t="shared" si="77"/>
        <v>0</v>
      </c>
      <c r="CJ89" s="445">
        <f t="shared" si="77"/>
        <v>0</v>
      </c>
      <c r="CK89" s="445">
        <f>SUM(CK90:CK91)</f>
        <v>271050</v>
      </c>
      <c r="CL89" s="738" t="e">
        <f>+CK89/BB89</f>
        <v>#DIV/0!</v>
      </c>
      <c r="CM89" s="739"/>
      <c r="CN89" s="190"/>
      <c r="CO89" s="191">
        <f t="shared" si="33"/>
        <v>5000000</v>
      </c>
      <c r="CP89" s="191">
        <f t="shared" si="34"/>
        <v>4728950</v>
      </c>
      <c r="CQ89" s="191">
        <f t="shared" si="75"/>
        <v>271050</v>
      </c>
      <c r="CR89" s="191">
        <f t="shared" si="63"/>
        <v>0</v>
      </c>
      <c r="CS89" s="191">
        <f t="shared" si="64"/>
        <v>271050</v>
      </c>
      <c r="CT89" s="191">
        <f t="shared" si="65"/>
        <v>0</v>
      </c>
      <c r="CU89" s="191">
        <f t="shared" si="66"/>
        <v>0</v>
      </c>
      <c r="CV89" s="191">
        <f t="shared" si="67"/>
        <v>0</v>
      </c>
      <c r="CW89" s="191">
        <f t="shared" si="68"/>
        <v>271050</v>
      </c>
      <c r="CX89" s="191">
        <f t="shared" si="26"/>
        <v>4728950</v>
      </c>
      <c r="CY89" t="str">
        <f t="shared" si="69"/>
        <v/>
      </c>
    </row>
    <row r="90" spans="1:103" ht="25.5" customHeight="1" x14ac:dyDescent="0.25">
      <c r="A90" s="446" t="s">
        <v>129</v>
      </c>
      <c r="B90" s="447" t="s">
        <v>55</v>
      </c>
      <c r="C90" s="447" t="s">
        <v>82</v>
      </c>
      <c r="D90" s="447"/>
      <c r="E90" s="448" t="s">
        <v>132</v>
      </c>
      <c r="F90" s="452">
        <v>4000</v>
      </c>
      <c r="G90" s="449"/>
      <c r="H90" s="449"/>
      <c r="I90" s="449"/>
      <c r="J90" s="449"/>
      <c r="K90" s="449"/>
      <c r="L90" s="450"/>
      <c r="M90" s="449"/>
      <c r="N90" s="449"/>
      <c r="O90" s="449"/>
      <c r="P90" s="449"/>
      <c r="Q90" s="451"/>
      <c r="R90" s="449"/>
      <c r="S90" s="449"/>
      <c r="T90" s="449"/>
      <c r="U90" s="452"/>
      <c r="V90" s="452"/>
      <c r="W90" s="452"/>
      <c r="X90" s="452"/>
      <c r="Y90" s="452"/>
      <c r="Z90" s="452"/>
      <c r="AA90" s="453">
        <f t="shared" si="48"/>
        <v>4000</v>
      </c>
      <c r="AB90" s="432">
        <v>2500000</v>
      </c>
      <c r="AC90" s="449"/>
      <c r="AD90" s="449"/>
      <c r="AE90" s="449"/>
      <c r="AF90" s="449"/>
      <c r="AG90" s="449"/>
      <c r="AH90" s="450"/>
      <c r="AI90" s="449"/>
      <c r="AJ90" s="449"/>
      <c r="AK90" s="449"/>
      <c r="AL90" s="449"/>
      <c r="AM90" s="449"/>
      <c r="AN90" s="449"/>
      <c r="AO90" s="449"/>
      <c r="AP90" s="451"/>
      <c r="AQ90" s="451"/>
      <c r="AR90" s="449"/>
      <c r="AS90" s="451"/>
      <c r="AT90" s="449"/>
      <c r="AU90" s="449"/>
      <c r="AV90" s="451"/>
      <c r="AW90" s="449"/>
      <c r="AX90" s="449"/>
      <c r="AY90" s="449"/>
      <c r="AZ90" s="449"/>
      <c r="BA90" s="199">
        <f t="shared" si="42"/>
        <v>4000</v>
      </c>
      <c r="BB90" s="199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200">
        <f t="shared" si="44"/>
        <v>-4000</v>
      </c>
      <c r="BN90" s="72"/>
      <c r="BO90" s="72"/>
      <c r="BP90" s="72"/>
      <c r="BQ90" s="72"/>
      <c r="BR90" s="72"/>
      <c r="BS90" s="72"/>
      <c r="BT90" s="72"/>
      <c r="BU90" s="72"/>
      <c r="BV90" s="72"/>
      <c r="BW90" s="444"/>
      <c r="BX90" s="444"/>
      <c r="BY90" s="420"/>
      <c r="BZ90" s="420"/>
      <c r="CA90" s="420">
        <v>271050</v>
      </c>
      <c r="CB90" s="420"/>
      <c r="CC90" s="420"/>
      <c r="CD90" s="420"/>
      <c r="CE90" s="420"/>
      <c r="CF90" s="420"/>
      <c r="CG90" s="420"/>
      <c r="CH90" s="420"/>
      <c r="CI90" s="420"/>
      <c r="CJ90" s="420"/>
      <c r="CK90" s="420">
        <f>SUM(BY90:CJ90)</f>
        <v>271050</v>
      </c>
      <c r="CL90" s="202"/>
      <c r="CM90" s="202"/>
      <c r="CN90" s="202"/>
      <c r="CO90" s="203">
        <f t="shared" si="33"/>
        <v>4000000</v>
      </c>
      <c r="CP90" s="203">
        <f t="shared" si="34"/>
        <v>3728950</v>
      </c>
      <c r="CQ90" s="203">
        <f t="shared" si="75"/>
        <v>271050</v>
      </c>
      <c r="CR90" s="203">
        <f t="shared" si="63"/>
        <v>0</v>
      </c>
      <c r="CS90" s="203">
        <f t="shared" si="64"/>
        <v>271050</v>
      </c>
      <c r="CT90" s="203">
        <f t="shared" si="65"/>
        <v>0</v>
      </c>
      <c r="CU90" s="203">
        <f t="shared" si="66"/>
        <v>0</v>
      </c>
      <c r="CV90" s="203">
        <f t="shared" si="67"/>
        <v>0</v>
      </c>
      <c r="CW90" s="203">
        <f t="shared" si="68"/>
        <v>271050</v>
      </c>
      <c r="CX90" s="203">
        <f t="shared" si="26"/>
        <v>3728950</v>
      </c>
      <c r="CY90" t="str">
        <f t="shared" si="69"/>
        <v/>
      </c>
    </row>
    <row r="91" spans="1:103" ht="15" customHeight="1" x14ac:dyDescent="0.25">
      <c r="A91" s="446" t="s">
        <v>129</v>
      </c>
      <c r="B91" s="447" t="s">
        <v>55</v>
      </c>
      <c r="C91" s="447" t="s">
        <v>84</v>
      </c>
      <c r="D91" s="447"/>
      <c r="E91" s="448" t="s">
        <v>133</v>
      </c>
      <c r="F91" s="452">
        <v>1000</v>
      </c>
      <c r="G91" s="449"/>
      <c r="H91" s="449"/>
      <c r="I91" s="449"/>
      <c r="J91" s="449"/>
      <c r="K91" s="449"/>
      <c r="L91" s="450"/>
      <c r="M91" s="449"/>
      <c r="N91" s="449"/>
      <c r="O91" s="449"/>
      <c r="P91" s="449"/>
      <c r="Q91" s="451"/>
      <c r="R91" s="449"/>
      <c r="S91" s="449"/>
      <c r="T91" s="449"/>
      <c r="U91" s="452"/>
      <c r="V91" s="452"/>
      <c r="W91" s="452"/>
      <c r="X91" s="452"/>
      <c r="Y91" s="452"/>
      <c r="Z91" s="452"/>
      <c r="AA91" s="453">
        <f t="shared" si="48"/>
        <v>1000</v>
      </c>
      <c r="AB91" s="432">
        <v>1060000</v>
      </c>
      <c r="AC91" s="449"/>
      <c r="AD91" s="449"/>
      <c r="AE91" s="449"/>
      <c r="AF91" s="449"/>
      <c r="AG91" s="449"/>
      <c r="AH91" s="450"/>
      <c r="AI91" s="449"/>
      <c r="AJ91" s="449"/>
      <c r="AK91" s="449"/>
      <c r="AL91" s="449"/>
      <c r="AM91" s="449"/>
      <c r="AN91" s="449"/>
      <c r="AO91" s="449"/>
      <c r="AP91" s="451"/>
      <c r="AQ91" s="451"/>
      <c r="AR91" s="449"/>
      <c r="AS91" s="451"/>
      <c r="AT91" s="449"/>
      <c r="AU91" s="449"/>
      <c r="AV91" s="451"/>
      <c r="AW91" s="449"/>
      <c r="AX91" s="449"/>
      <c r="AY91" s="449"/>
      <c r="AZ91" s="449"/>
      <c r="BA91" s="199">
        <f t="shared" si="42"/>
        <v>1000</v>
      </c>
      <c r="BB91" s="199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200">
        <f t="shared" si="44"/>
        <v>-1000</v>
      </c>
      <c r="BN91" s="72"/>
      <c r="BO91" s="72"/>
      <c r="BP91" s="72"/>
      <c r="BQ91" s="72"/>
      <c r="BR91" s="72"/>
      <c r="BS91" s="72"/>
      <c r="BT91" s="72"/>
      <c r="BU91" s="72"/>
      <c r="BV91" s="72"/>
      <c r="BW91" s="444"/>
      <c r="BX91" s="444"/>
      <c r="BY91" s="420"/>
      <c r="BZ91" s="420"/>
      <c r="CA91" s="420"/>
      <c r="CB91" s="420"/>
      <c r="CC91" s="420"/>
      <c r="CD91" s="420"/>
      <c r="CE91" s="420"/>
      <c r="CF91" s="420"/>
      <c r="CG91" s="420"/>
      <c r="CH91" s="420"/>
      <c r="CI91" s="420"/>
      <c r="CJ91" s="421"/>
      <c r="CK91" s="420">
        <f>SUM(BY91:CJ91)</f>
        <v>0</v>
      </c>
      <c r="CL91" s="202"/>
      <c r="CM91" s="202"/>
      <c r="CN91" s="202"/>
      <c r="CO91" s="203">
        <f t="shared" si="33"/>
        <v>1000000</v>
      </c>
      <c r="CP91" s="203">
        <f t="shared" si="34"/>
        <v>1000000</v>
      </c>
      <c r="CQ91" s="203">
        <f t="shared" si="75"/>
        <v>0</v>
      </c>
      <c r="CR91" s="203">
        <f t="shared" si="63"/>
        <v>0</v>
      </c>
      <c r="CS91" s="203">
        <f t="shared" si="64"/>
        <v>0</v>
      </c>
      <c r="CT91" s="203">
        <f t="shared" si="65"/>
        <v>0</v>
      </c>
      <c r="CU91" s="203">
        <f t="shared" si="66"/>
        <v>0</v>
      </c>
      <c r="CV91" s="203">
        <f t="shared" si="67"/>
        <v>0</v>
      </c>
      <c r="CW91" s="203">
        <f t="shared" si="68"/>
        <v>0</v>
      </c>
      <c r="CX91" s="203">
        <f t="shared" ref="CX91:CX157" si="78">+CO91-CW91</f>
        <v>1000000</v>
      </c>
      <c r="CY91" t="str">
        <f t="shared" si="69"/>
        <v/>
      </c>
    </row>
    <row r="92" spans="1:103" ht="15" customHeight="1" x14ac:dyDescent="0.25">
      <c r="A92" s="436" t="s">
        <v>129</v>
      </c>
      <c r="B92" s="437" t="s">
        <v>123</v>
      </c>
      <c r="C92" s="437"/>
      <c r="D92" s="437"/>
      <c r="E92" s="438" t="s">
        <v>134</v>
      </c>
      <c r="F92" s="442">
        <f>SUM(F93)</f>
        <v>12418</v>
      </c>
      <c r="G92" s="439"/>
      <c r="H92" s="439"/>
      <c r="I92" s="439"/>
      <c r="J92" s="439"/>
      <c r="K92" s="439"/>
      <c r="L92" s="440"/>
      <c r="M92" s="439"/>
      <c r="N92" s="439"/>
      <c r="O92" s="439"/>
      <c r="P92" s="439"/>
      <c r="Q92" s="441"/>
      <c r="R92" s="439"/>
      <c r="S92" s="439"/>
      <c r="T92" s="439"/>
      <c r="U92" s="442"/>
      <c r="V92" s="442"/>
      <c r="W92" s="442"/>
      <c r="X92" s="442"/>
      <c r="Y92" s="442"/>
      <c r="Z92" s="442"/>
      <c r="AA92" s="443">
        <f t="shared" si="48"/>
        <v>12418</v>
      </c>
      <c r="AB92" s="432">
        <f>SUM(F92:T92)</f>
        <v>12418</v>
      </c>
      <c r="AC92" s="439"/>
      <c r="AD92" s="439"/>
      <c r="AE92" s="439"/>
      <c r="AF92" s="439"/>
      <c r="AG92" s="439"/>
      <c r="AH92" s="440"/>
      <c r="AI92" s="439"/>
      <c r="AJ92" s="439"/>
      <c r="AK92" s="439"/>
      <c r="AL92" s="439"/>
      <c r="AM92" s="439"/>
      <c r="AN92" s="439"/>
      <c r="AO92" s="439"/>
      <c r="AP92" s="441"/>
      <c r="AQ92" s="441"/>
      <c r="AR92" s="439"/>
      <c r="AS92" s="439"/>
      <c r="AT92" s="439"/>
      <c r="AU92" s="441"/>
      <c r="AV92" s="439"/>
      <c r="AW92" s="439"/>
      <c r="AX92" s="439"/>
      <c r="AY92" s="439"/>
      <c r="AZ92" s="439"/>
      <c r="BA92" s="186">
        <f t="shared" si="42"/>
        <v>12418</v>
      </c>
      <c r="BB92" s="187">
        <f>+BB93</f>
        <v>0</v>
      </c>
      <c r="BC92" s="173"/>
      <c r="BD92" s="173"/>
      <c r="BE92" s="173"/>
      <c r="BF92" s="173"/>
      <c r="BG92" s="173"/>
      <c r="BH92" s="173"/>
      <c r="BI92" s="173"/>
      <c r="BJ92" s="173"/>
      <c r="BK92" s="173"/>
      <c r="BL92" s="173"/>
      <c r="BM92" s="188">
        <f t="shared" si="44"/>
        <v>-12418</v>
      </c>
      <c r="BN92" s="72"/>
      <c r="BO92" s="72"/>
      <c r="BP92" s="72"/>
      <c r="BQ92" s="72"/>
      <c r="BR92" s="72"/>
      <c r="BS92" s="72"/>
      <c r="BT92" s="72"/>
      <c r="BU92" s="72"/>
      <c r="BV92" s="72"/>
      <c r="BW92" s="444"/>
      <c r="BX92" s="444"/>
      <c r="BY92" s="445">
        <f>SUM(BY93)</f>
        <v>0</v>
      </c>
      <c r="BZ92" s="445">
        <f t="shared" ref="BZ92:CJ92" si="79">SUM(BZ93)</f>
        <v>929492</v>
      </c>
      <c r="CA92" s="445">
        <f t="shared" si="79"/>
        <v>213335</v>
      </c>
      <c r="CB92" s="445">
        <f t="shared" si="79"/>
        <v>0</v>
      </c>
      <c r="CC92" s="445">
        <f t="shared" si="79"/>
        <v>0</v>
      </c>
      <c r="CD92" s="445">
        <f t="shared" si="79"/>
        <v>0</v>
      </c>
      <c r="CE92" s="445">
        <f t="shared" si="79"/>
        <v>0</v>
      </c>
      <c r="CF92" s="445">
        <f t="shared" si="79"/>
        <v>0</v>
      </c>
      <c r="CG92" s="445">
        <f t="shared" si="79"/>
        <v>0</v>
      </c>
      <c r="CH92" s="445">
        <f t="shared" si="79"/>
        <v>0</v>
      </c>
      <c r="CI92" s="445">
        <f t="shared" si="79"/>
        <v>0</v>
      </c>
      <c r="CJ92" s="445">
        <f t="shared" si="79"/>
        <v>0</v>
      </c>
      <c r="CK92" s="445">
        <f>SUM(CK93)</f>
        <v>1142827</v>
      </c>
      <c r="CL92" s="738" t="e">
        <f>+CK92/BB92</f>
        <v>#DIV/0!</v>
      </c>
      <c r="CM92" s="739"/>
      <c r="CN92" s="190"/>
      <c r="CO92" s="191">
        <f t="shared" si="33"/>
        <v>12418000</v>
      </c>
      <c r="CP92" s="191">
        <f t="shared" si="34"/>
        <v>11275173</v>
      </c>
      <c r="CQ92" s="191">
        <f t="shared" si="75"/>
        <v>1142827</v>
      </c>
      <c r="CR92" s="191">
        <f t="shared" si="63"/>
        <v>0</v>
      </c>
      <c r="CS92" s="191">
        <f t="shared" si="64"/>
        <v>1142827</v>
      </c>
      <c r="CT92" s="191">
        <f t="shared" si="65"/>
        <v>0</v>
      </c>
      <c r="CU92" s="191">
        <f t="shared" si="66"/>
        <v>0</v>
      </c>
      <c r="CV92" s="191">
        <f t="shared" si="67"/>
        <v>0</v>
      </c>
      <c r="CW92" s="191">
        <f t="shared" si="68"/>
        <v>1142827</v>
      </c>
      <c r="CX92" s="191">
        <f t="shared" si="78"/>
        <v>11275173</v>
      </c>
      <c r="CY92" t="str">
        <f t="shared" si="69"/>
        <v/>
      </c>
    </row>
    <row r="93" spans="1:103" ht="15" customHeight="1" x14ac:dyDescent="0.25">
      <c r="A93" s="446" t="s">
        <v>129</v>
      </c>
      <c r="B93" s="447" t="s">
        <v>123</v>
      </c>
      <c r="C93" s="447" t="s">
        <v>57</v>
      </c>
      <c r="D93" s="447"/>
      <c r="E93" s="448" t="s">
        <v>135</v>
      </c>
      <c r="F93" s="452">
        <v>12418</v>
      </c>
      <c r="G93" s="449"/>
      <c r="H93" s="449"/>
      <c r="I93" s="449"/>
      <c r="J93" s="449"/>
      <c r="K93" s="449"/>
      <c r="L93" s="450"/>
      <c r="M93" s="449"/>
      <c r="N93" s="449"/>
      <c r="O93" s="449"/>
      <c r="P93" s="449"/>
      <c r="Q93" s="451"/>
      <c r="R93" s="449"/>
      <c r="S93" s="449"/>
      <c r="T93" s="449"/>
      <c r="U93" s="452"/>
      <c r="V93" s="452"/>
      <c r="W93" s="452"/>
      <c r="X93" s="452"/>
      <c r="Y93" s="452"/>
      <c r="Z93" s="452"/>
      <c r="AA93" s="453">
        <f t="shared" si="48"/>
        <v>12418</v>
      </c>
      <c r="AB93" s="432">
        <f>SUM(F93:T93)</f>
        <v>12418</v>
      </c>
      <c r="AC93" s="449"/>
      <c r="AD93" s="449"/>
      <c r="AE93" s="449"/>
      <c r="AF93" s="449"/>
      <c r="AG93" s="449"/>
      <c r="AH93" s="450"/>
      <c r="AI93" s="449"/>
      <c r="AJ93" s="449"/>
      <c r="AK93" s="449"/>
      <c r="AL93" s="449"/>
      <c r="AM93" s="449"/>
      <c r="AN93" s="449"/>
      <c r="AO93" s="449"/>
      <c r="AP93" s="451"/>
      <c r="AQ93" s="451"/>
      <c r="AR93" s="449"/>
      <c r="AS93" s="449"/>
      <c r="AT93" s="449"/>
      <c r="AU93" s="451"/>
      <c r="AV93" s="449"/>
      <c r="AW93" s="449"/>
      <c r="AX93" s="449"/>
      <c r="AY93" s="449"/>
      <c r="AZ93" s="449"/>
      <c r="BA93" s="199">
        <f t="shared" si="42"/>
        <v>12418</v>
      </c>
      <c r="BB93" s="199"/>
      <c r="BC93" s="173"/>
      <c r="BD93" s="173"/>
      <c r="BE93" s="173"/>
      <c r="BF93" s="173"/>
      <c r="BG93" s="173"/>
      <c r="BH93" s="173"/>
      <c r="BI93" s="173"/>
      <c r="BJ93" s="173"/>
      <c r="BK93" s="173"/>
      <c r="BL93" s="173"/>
      <c r="BM93" s="200">
        <f t="shared" si="44"/>
        <v>-12418</v>
      </c>
      <c r="BN93" s="72"/>
      <c r="BO93" s="72"/>
      <c r="BP93" s="72"/>
      <c r="BQ93" s="72"/>
      <c r="BR93" s="72"/>
      <c r="BS93" s="72"/>
      <c r="BT93" s="72"/>
      <c r="BU93" s="72"/>
      <c r="BV93" s="72"/>
      <c r="BW93" s="444"/>
      <c r="BX93" s="444"/>
      <c r="BY93" s="420"/>
      <c r="BZ93" s="420">
        <v>929492</v>
      </c>
      <c r="CA93" s="420">
        <v>213335</v>
      </c>
      <c r="CB93" s="420"/>
      <c r="CC93" s="420"/>
      <c r="CD93" s="420"/>
      <c r="CE93" s="420"/>
      <c r="CF93" s="420"/>
      <c r="CG93" s="420"/>
      <c r="CH93" s="420"/>
      <c r="CI93" s="420"/>
      <c r="CJ93" s="421"/>
      <c r="CK93" s="420">
        <f>SUM(BY93:CJ93)</f>
        <v>1142827</v>
      </c>
      <c r="CL93" s="202"/>
      <c r="CM93" s="202"/>
      <c r="CN93" s="202"/>
      <c r="CO93" s="203">
        <f t="shared" si="33"/>
        <v>12418000</v>
      </c>
      <c r="CP93" s="203">
        <f t="shared" si="34"/>
        <v>11275173</v>
      </c>
      <c r="CQ93" s="203">
        <f t="shared" si="75"/>
        <v>1142827</v>
      </c>
      <c r="CR93" s="203">
        <f t="shared" si="63"/>
        <v>0</v>
      </c>
      <c r="CS93" s="203">
        <f t="shared" si="64"/>
        <v>1142827</v>
      </c>
      <c r="CT93" s="203">
        <f t="shared" si="65"/>
        <v>0</v>
      </c>
      <c r="CU93" s="203">
        <f t="shared" si="66"/>
        <v>0</v>
      </c>
      <c r="CV93" s="203">
        <f t="shared" si="67"/>
        <v>0</v>
      </c>
      <c r="CW93" s="203">
        <f t="shared" si="68"/>
        <v>1142827</v>
      </c>
      <c r="CX93" s="203">
        <f t="shared" si="78"/>
        <v>11275173</v>
      </c>
      <c r="CY93" t="str">
        <f t="shared" si="69"/>
        <v/>
      </c>
    </row>
    <row r="94" spans="1:103" ht="15" customHeight="1" x14ac:dyDescent="0.25">
      <c r="A94" s="436" t="s">
        <v>129</v>
      </c>
      <c r="B94" s="437" t="s">
        <v>136</v>
      </c>
      <c r="C94" s="437"/>
      <c r="D94" s="437"/>
      <c r="E94" s="438" t="s">
        <v>137</v>
      </c>
      <c r="F94" s="442">
        <f>SUM(F95:F102)</f>
        <v>44634</v>
      </c>
      <c r="G94" s="439"/>
      <c r="H94" s="439"/>
      <c r="I94" s="439"/>
      <c r="J94" s="439"/>
      <c r="K94" s="439"/>
      <c r="L94" s="440"/>
      <c r="M94" s="439"/>
      <c r="N94" s="441">
        <f>SUM(N95:N102)</f>
        <v>0</v>
      </c>
      <c r="O94" s="439"/>
      <c r="P94" s="439"/>
      <c r="Q94" s="441"/>
      <c r="R94" s="439"/>
      <c r="S94" s="439"/>
      <c r="T94" s="439"/>
      <c r="U94" s="442"/>
      <c r="V94" s="442"/>
      <c r="W94" s="442"/>
      <c r="X94" s="442"/>
      <c r="Y94" s="442">
        <f>SUM(Y95:Y102)</f>
        <v>0</v>
      </c>
      <c r="Z94" s="442"/>
      <c r="AA94" s="443">
        <f>SUM(F94:Z94)</f>
        <v>44634</v>
      </c>
      <c r="AB94" s="432">
        <f>SUM(F94:T95)</f>
        <v>47634</v>
      </c>
      <c r="AC94" s="439">
        <f t="shared" ref="AC94:AZ94" si="80">+SUM(AC95:AC102)</f>
        <v>0</v>
      </c>
      <c r="AD94" s="439">
        <f t="shared" si="80"/>
        <v>0</v>
      </c>
      <c r="AE94" s="439">
        <f t="shared" si="80"/>
        <v>0</v>
      </c>
      <c r="AF94" s="439">
        <f t="shared" si="80"/>
        <v>0</v>
      </c>
      <c r="AG94" s="439">
        <f t="shared" si="80"/>
        <v>0</v>
      </c>
      <c r="AH94" s="441">
        <f t="shared" si="80"/>
        <v>0</v>
      </c>
      <c r="AI94" s="439">
        <f t="shared" si="80"/>
        <v>0</v>
      </c>
      <c r="AJ94" s="439">
        <f t="shared" si="80"/>
        <v>0</v>
      </c>
      <c r="AK94" s="439">
        <f t="shared" si="80"/>
        <v>0</v>
      </c>
      <c r="AL94" s="439">
        <f t="shared" si="80"/>
        <v>0</v>
      </c>
      <c r="AM94" s="441">
        <f t="shared" si="80"/>
        <v>0</v>
      </c>
      <c r="AN94" s="441">
        <f t="shared" si="80"/>
        <v>0</v>
      </c>
      <c r="AO94" s="439">
        <f t="shared" si="80"/>
        <v>0</v>
      </c>
      <c r="AP94" s="441">
        <f t="shared" si="80"/>
        <v>0</v>
      </c>
      <c r="AQ94" s="441">
        <f t="shared" si="80"/>
        <v>0</v>
      </c>
      <c r="AR94" s="441">
        <f t="shared" si="80"/>
        <v>0</v>
      </c>
      <c r="AS94" s="441">
        <f t="shared" si="80"/>
        <v>0</v>
      </c>
      <c r="AT94" s="439">
        <f t="shared" si="80"/>
        <v>0</v>
      </c>
      <c r="AU94" s="441">
        <f t="shared" si="80"/>
        <v>0</v>
      </c>
      <c r="AV94" s="441">
        <f t="shared" si="80"/>
        <v>0</v>
      </c>
      <c r="AW94" s="441">
        <f t="shared" si="80"/>
        <v>0</v>
      </c>
      <c r="AX94" s="439">
        <f t="shared" si="80"/>
        <v>0</v>
      </c>
      <c r="AY94" s="439">
        <f t="shared" si="80"/>
        <v>0</v>
      </c>
      <c r="AZ94" s="439">
        <f t="shared" si="80"/>
        <v>0</v>
      </c>
      <c r="BA94" s="186">
        <f t="shared" si="42"/>
        <v>44634</v>
      </c>
      <c r="BB94" s="186">
        <f>+SUM(BB95:BB102)</f>
        <v>0</v>
      </c>
      <c r="BC94" s="173"/>
      <c r="BD94" s="173"/>
      <c r="BE94" s="173"/>
      <c r="BF94" s="173"/>
      <c r="BG94" s="173"/>
      <c r="BH94" s="173"/>
      <c r="BI94" s="173"/>
      <c r="BJ94" s="173"/>
      <c r="BK94" s="173"/>
      <c r="BL94" s="173"/>
      <c r="BM94" s="188">
        <f t="shared" si="44"/>
        <v>-44634</v>
      </c>
      <c r="BN94" s="72"/>
      <c r="BO94" s="72"/>
      <c r="BP94" s="72"/>
      <c r="BQ94" s="72"/>
      <c r="BR94" s="72"/>
      <c r="BS94" s="72"/>
      <c r="BT94" s="72"/>
      <c r="BU94" s="72"/>
      <c r="BV94" s="72"/>
      <c r="BW94" s="444"/>
      <c r="BX94" s="444"/>
      <c r="BY94" s="445">
        <f>SUM(BY95:BY102)</f>
        <v>0</v>
      </c>
      <c r="BZ94" s="445">
        <f t="shared" ref="BZ94:CK94" si="81">SUM(BZ95:BZ102)</f>
        <v>2234608</v>
      </c>
      <c r="CA94" s="445">
        <f t="shared" si="81"/>
        <v>1819986</v>
      </c>
      <c r="CB94" s="445">
        <f t="shared" si="81"/>
        <v>0</v>
      </c>
      <c r="CC94" s="445">
        <f t="shared" si="81"/>
        <v>0</v>
      </c>
      <c r="CD94" s="445">
        <f t="shared" si="81"/>
        <v>0</v>
      </c>
      <c r="CE94" s="445">
        <f>SUM(CE95:CE102)</f>
        <v>0</v>
      </c>
      <c r="CF94" s="445">
        <f t="shared" si="81"/>
        <v>0</v>
      </c>
      <c r="CG94" s="445">
        <f t="shared" si="81"/>
        <v>0</v>
      </c>
      <c r="CH94" s="445">
        <f>SUM(CH95:CH102)</f>
        <v>0</v>
      </c>
      <c r="CI94" s="445">
        <f t="shared" si="81"/>
        <v>0</v>
      </c>
      <c r="CJ94" s="445">
        <f t="shared" si="81"/>
        <v>0</v>
      </c>
      <c r="CK94" s="445">
        <f t="shared" si="81"/>
        <v>4054594</v>
      </c>
      <c r="CL94" s="738" t="e">
        <f>+CK94/BB94</f>
        <v>#DIV/0!</v>
      </c>
      <c r="CM94" s="739"/>
      <c r="CN94" s="190"/>
      <c r="CO94" s="191">
        <f t="shared" ref="CO94:CO157" si="82">+BA94*1000</f>
        <v>44634000</v>
      </c>
      <c r="CP94" s="191">
        <f t="shared" ref="CP94:CP157" si="83">+CO94-CK94</f>
        <v>40579406</v>
      </c>
      <c r="CQ94" s="191">
        <f t="shared" si="75"/>
        <v>4054594</v>
      </c>
      <c r="CR94" s="191">
        <f t="shared" si="63"/>
        <v>0</v>
      </c>
      <c r="CS94" s="191">
        <f t="shared" si="64"/>
        <v>4054594</v>
      </c>
      <c r="CT94" s="191">
        <f t="shared" si="65"/>
        <v>0</v>
      </c>
      <c r="CU94" s="191">
        <f t="shared" si="66"/>
        <v>0</v>
      </c>
      <c r="CV94" s="191">
        <f t="shared" si="67"/>
        <v>0</v>
      </c>
      <c r="CW94" s="191">
        <f t="shared" si="68"/>
        <v>4054594</v>
      </c>
      <c r="CX94" s="191">
        <f t="shared" si="78"/>
        <v>40579406</v>
      </c>
      <c r="CY94" t="str">
        <f t="shared" si="69"/>
        <v/>
      </c>
    </row>
    <row r="95" spans="1:103" ht="15" customHeight="1" x14ac:dyDescent="0.25">
      <c r="A95" s="446" t="s">
        <v>129</v>
      </c>
      <c r="B95" s="447" t="s">
        <v>136</v>
      </c>
      <c r="C95" s="447" t="s">
        <v>57</v>
      </c>
      <c r="D95" s="447"/>
      <c r="E95" s="448" t="s">
        <v>138</v>
      </c>
      <c r="F95" s="452">
        <v>3000</v>
      </c>
      <c r="G95" s="449"/>
      <c r="H95" s="449"/>
      <c r="I95" s="449"/>
      <c r="J95" s="449"/>
      <c r="K95" s="449"/>
      <c r="L95" s="450"/>
      <c r="M95" s="449"/>
      <c r="N95" s="449"/>
      <c r="O95" s="449"/>
      <c r="P95" s="449"/>
      <c r="Q95" s="451"/>
      <c r="R95" s="449"/>
      <c r="S95" s="449"/>
      <c r="T95" s="449"/>
      <c r="U95" s="452"/>
      <c r="V95" s="452"/>
      <c r="W95" s="452"/>
      <c r="X95" s="452"/>
      <c r="Y95" s="452"/>
      <c r="Z95" s="452"/>
      <c r="AA95" s="453">
        <f t="shared" si="48"/>
        <v>3000</v>
      </c>
      <c r="AB95" s="432">
        <f>SUM(F95:T95)</f>
        <v>3000</v>
      </c>
      <c r="AC95" s="449"/>
      <c r="AD95" s="449"/>
      <c r="AE95" s="449"/>
      <c r="AF95" s="449"/>
      <c r="AG95" s="449"/>
      <c r="AH95" s="450"/>
      <c r="AI95" s="449"/>
      <c r="AJ95" s="449"/>
      <c r="AK95" s="449"/>
      <c r="AL95" s="449"/>
      <c r="AM95" s="449"/>
      <c r="AN95" s="449"/>
      <c r="AO95" s="449"/>
      <c r="AP95" s="451"/>
      <c r="AQ95" s="451"/>
      <c r="AR95" s="449"/>
      <c r="AS95" s="449"/>
      <c r="AT95" s="451"/>
      <c r="AU95" s="451"/>
      <c r="AV95" s="451"/>
      <c r="AW95" s="449"/>
      <c r="AX95" s="449"/>
      <c r="AY95" s="449"/>
      <c r="AZ95" s="449"/>
      <c r="BA95" s="199">
        <f t="shared" si="42"/>
        <v>3000</v>
      </c>
      <c r="BB95" s="199"/>
      <c r="BC95" s="173"/>
      <c r="BD95" s="173"/>
      <c r="BE95" s="173"/>
      <c r="BF95" s="173"/>
      <c r="BG95" s="173"/>
      <c r="BH95" s="173"/>
      <c r="BI95" s="173"/>
      <c r="BJ95" s="173"/>
      <c r="BK95" s="173"/>
      <c r="BL95" s="173"/>
      <c r="BM95" s="200">
        <f t="shared" si="44"/>
        <v>-3000</v>
      </c>
      <c r="BN95" s="72"/>
      <c r="BO95" s="72"/>
      <c r="BP95" s="72"/>
      <c r="BQ95" s="72"/>
      <c r="BR95" s="72"/>
      <c r="BS95" s="72"/>
      <c r="BT95" s="72"/>
      <c r="BU95" s="72"/>
      <c r="BV95" s="72"/>
      <c r="BW95" s="444"/>
      <c r="BX95" s="444"/>
      <c r="BY95" s="420"/>
      <c r="BZ95" s="420"/>
      <c r="CA95" s="420"/>
      <c r="CB95" s="420"/>
      <c r="CC95" s="420"/>
      <c r="CD95" s="420"/>
      <c r="CE95" s="420"/>
      <c r="CF95" s="420"/>
      <c r="CG95" s="420"/>
      <c r="CH95" s="420"/>
      <c r="CI95" s="420"/>
      <c r="CJ95" s="421"/>
      <c r="CK95" s="420">
        <f t="shared" ref="CK95:CK109" si="84">SUM(BY95:CJ95)</f>
        <v>0</v>
      </c>
      <c r="CL95" s="202"/>
      <c r="CM95" s="202"/>
      <c r="CN95" s="202"/>
      <c r="CO95" s="203">
        <f t="shared" si="82"/>
        <v>3000000</v>
      </c>
      <c r="CP95" s="203">
        <f t="shared" si="83"/>
        <v>3000000</v>
      </c>
      <c r="CQ95" s="203">
        <f t="shared" si="75"/>
        <v>0</v>
      </c>
      <c r="CR95" s="203">
        <f t="shared" si="63"/>
        <v>0</v>
      </c>
      <c r="CS95" s="203">
        <f t="shared" si="64"/>
        <v>0</v>
      </c>
      <c r="CT95" s="203">
        <f t="shared" si="65"/>
        <v>0</v>
      </c>
      <c r="CU95" s="203">
        <f t="shared" si="66"/>
        <v>0</v>
      </c>
      <c r="CV95" s="203">
        <f t="shared" si="67"/>
        <v>0</v>
      </c>
      <c r="CW95" s="203">
        <f t="shared" si="68"/>
        <v>0</v>
      </c>
      <c r="CX95" s="203">
        <f t="shared" si="78"/>
        <v>3000000</v>
      </c>
      <c r="CY95" t="str">
        <f t="shared" si="69"/>
        <v/>
      </c>
    </row>
    <row r="96" spans="1:103" ht="15" customHeight="1" x14ac:dyDescent="0.25">
      <c r="A96" s="446">
        <v>22</v>
      </c>
      <c r="B96" s="447" t="s">
        <v>136</v>
      </c>
      <c r="C96" s="447" t="s">
        <v>86</v>
      </c>
      <c r="D96" s="447"/>
      <c r="E96" s="448" t="s">
        <v>139</v>
      </c>
      <c r="F96" s="452">
        <v>500</v>
      </c>
      <c r="G96" s="449"/>
      <c r="H96" s="449"/>
      <c r="I96" s="449"/>
      <c r="J96" s="449"/>
      <c r="K96" s="449"/>
      <c r="L96" s="450"/>
      <c r="M96" s="449"/>
      <c r="N96" s="449"/>
      <c r="O96" s="449"/>
      <c r="P96" s="449"/>
      <c r="Q96" s="451"/>
      <c r="R96" s="449"/>
      <c r="S96" s="449"/>
      <c r="T96" s="449"/>
      <c r="U96" s="452"/>
      <c r="V96" s="452"/>
      <c r="W96" s="452"/>
      <c r="X96" s="452"/>
      <c r="Y96" s="452"/>
      <c r="Z96" s="452"/>
      <c r="AA96" s="453">
        <f t="shared" si="48"/>
        <v>500</v>
      </c>
      <c r="AB96" s="432">
        <f>SUM(F96:T96)</f>
        <v>500</v>
      </c>
      <c r="AC96" s="449"/>
      <c r="AD96" s="449"/>
      <c r="AE96" s="449"/>
      <c r="AF96" s="449"/>
      <c r="AG96" s="449"/>
      <c r="AH96" s="450"/>
      <c r="AI96" s="449"/>
      <c r="AJ96" s="449"/>
      <c r="AK96" s="449"/>
      <c r="AL96" s="449"/>
      <c r="AM96" s="449"/>
      <c r="AN96" s="449"/>
      <c r="AO96" s="449"/>
      <c r="AP96" s="451"/>
      <c r="AQ96" s="451"/>
      <c r="AR96" s="449"/>
      <c r="AS96" s="449"/>
      <c r="AT96" s="449"/>
      <c r="AU96" s="451"/>
      <c r="AV96" s="449"/>
      <c r="AW96" s="451"/>
      <c r="AX96" s="449"/>
      <c r="AY96" s="449"/>
      <c r="AZ96" s="449"/>
      <c r="BA96" s="199">
        <f t="shared" ref="BA96:BA158" si="85">SUM(AC96:AZ96)+AA96</f>
        <v>500</v>
      </c>
      <c r="BB96" s="199"/>
      <c r="BC96" s="173"/>
      <c r="BD96" s="173"/>
      <c r="BE96" s="173"/>
      <c r="BF96" s="173"/>
      <c r="BG96" s="173"/>
      <c r="BH96" s="173"/>
      <c r="BI96" s="173"/>
      <c r="BJ96" s="173"/>
      <c r="BK96" s="173"/>
      <c r="BL96" s="173"/>
      <c r="BM96" s="200">
        <f t="shared" si="44"/>
        <v>-500</v>
      </c>
      <c r="BN96" s="72"/>
      <c r="BO96" s="72"/>
      <c r="BP96" s="72"/>
      <c r="BQ96" s="72"/>
      <c r="BR96" s="72"/>
      <c r="BS96" s="72"/>
      <c r="BT96" s="72"/>
      <c r="BU96" s="72"/>
      <c r="BV96" s="72"/>
      <c r="BW96" s="444"/>
      <c r="BX96" s="444"/>
      <c r="BY96" s="420"/>
      <c r="BZ96" s="420"/>
      <c r="CA96" s="420"/>
      <c r="CB96" s="420"/>
      <c r="CC96" s="420"/>
      <c r="CD96" s="420"/>
      <c r="CE96" s="420"/>
      <c r="CF96" s="420"/>
      <c r="CG96" s="420"/>
      <c r="CH96" s="420"/>
      <c r="CI96" s="420"/>
      <c r="CJ96" s="421"/>
      <c r="CK96" s="420">
        <f t="shared" si="84"/>
        <v>0</v>
      </c>
      <c r="CL96" s="202"/>
      <c r="CM96" s="202"/>
      <c r="CN96" s="202"/>
      <c r="CO96" s="203">
        <f t="shared" si="82"/>
        <v>500000</v>
      </c>
      <c r="CP96" s="203">
        <f t="shared" si="83"/>
        <v>500000</v>
      </c>
      <c r="CQ96" s="203"/>
      <c r="CR96" s="203"/>
      <c r="CS96" s="203"/>
      <c r="CT96" s="203"/>
      <c r="CU96" s="203"/>
      <c r="CV96" s="203"/>
      <c r="CW96" s="203"/>
      <c r="CX96" s="203"/>
    </row>
    <row r="97" spans="1:281" ht="15" customHeight="1" x14ac:dyDescent="0.25">
      <c r="A97" s="446" t="s">
        <v>129</v>
      </c>
      <c r="B97" s="447" t="s">
        <v>136</v>
      </c>
      <c r="C97" s="447" t="s">
        <v>112</v>
      </c>
      <c r="D97" s="447"/>
      <c r="E97" s="448" t="s">
        <v>140</v>
      </c>
      <c r="F97" s="452">
        <v>5000</v>
      </c>
      <c r="G97" s="449"/>
      <c r="H97" s="449"/>
      <c r="I97" s="449"/>
      <c r="J97" s="449"/>
      <c r="K97" s="449"/>
      <c r="L97" s="450"/>
      <c r="M97" s="449"/>
      <c r="N97" s="449"/>
      <c r="O97" s="449"/>
      <c r="P97" s="449"/>
      <c r="Q97" s="451"/>
      <c r="R97" s="449"/>
      <c r="S97" s="449"/>
      <c r="T97" s="449"/>
      <c r="U97" s="452"/>
      <c r="V97" s="452"/>
      <c r="W97" s="452"/>
      <c r="X97" s="452"/>
      <c r="Y97" s="452"/>
      <c r="Z97" s="452"/>
      <c r="AA97" s="453">
        <f t="shared" si="48"/>
        <v>5000</v>
      </c>
      <c r="AB97" s="432">
        <v>8406000</v>
      </c>
      <c r="AC97" s="449"/>
      <c r="AD97" s="449"/>
      <c r="AE97" s="449"/>
      <c r="AF97" s="449"/>
      <c r="AG97" s="449"/>
      <c r="AH97" s="450"/>
      <c r="AI97" s="449"/>
      <c r="AJ97" s="449"/>
      <c r="AK97" s="449"/>
      <c r="AL97" s="449"/>
      <c r="AM97" s="449"/>
      <c r="AN97" s="449"/>
      <c r="AO97" s="449"/>
      <c r="AP97" s="451"/>
      <c r="AQ97" s="451"/>
      <c r="AR97" s="451"/>
      <c r="AS97" s="451"/>
      <c r="AT97" s="449"/>
      <c r="AU97" s="451"/>
      <c r="AV97" s="451"/>
      <c r="AW97" s="449"/>
      <c r="AX97" s="449"/>
      <c r="AY97" s="449"/>
      <c r="AZ97" s="449"/>
      <c r="BA97" s="199">
        <f t="shared" si="85"/>
        <v>5000</v>
      </c>
      <c r="BB97" s="199"/>
      <c r="BC97" s="173"/>
      <c r="BD97" s="173"/>
      <c r="BE97" s="173"/>
      <c r="BF97" s="173"/>
      <c r="BG97" s="173"/>
      <c r="BH97" s="173"/>
      <c r="BI97" s="173"/>
      <c r="BJ97" s="173"/>
      <c r="BK97" s="173"/>
      <c r="BL97" s="173"/>
      <c r="BM97" s="200">
        <f t="shared" ref="BM97:BM102" si="86">+BB97-BA97</f>
        <v>-5000</v>
      </c>
      <c r="BN97" s="72"/>
      <c r="BO97" s="72"/>
      <c r="BP97" s="72"/>
      <c r="BQ97" s="72"/>
      <c r="BR97" s="72"/>
      <c r="BS97" s="72"/>
      <c r="BT97" s="72"/>
      <c r="BU97" s="72"/>
      <c r="BV97" s="72"/>
      <c r="BW97" s="444"/>
      <c r="BX97" s="444"/>
      <c r="BY97" s="420"/>
      <c r="BZ97" s="420"/>
      <c r="CA97" s="420">
        <v>102816</v>
      </c>
      <c r="CB97" s="420"/>
      <c r="CC97" s="420"/>
      <c r="CD97" s="420"/>
      <c r="CE97" s="420"/>
      <c r="CF97" s="420"/>
      <c r="CG97" s="420"/>
      <c r="CH97" s="420"/>
      <c r="CI97" s="420"/>
      <c r="CJ97" s="421"/>
      <c r="CK97" s="420">
        <f t="shared" si="84"/>
        <v>102816</v>
      </c>
      <c r="CL97" s="202"/>
      <c r="CM97" s="202"/>
      <c r="CN97" s="202"/>
      <c r="CO97" s="203">
        <f t="shared" si="82"/>
        <v>5000000</v>
      </c>
      <c r="CP97" s="203">
        <f t="shared" si="83"/>
        <v>4897184</v>
      </c>
      <c r="CQ97" s="203">
        <f t="shared" si="75"/>
        <v>102816</v>
      </c>
      <c r="CR97" s="203">
        <f t="shared" si="63"/>
        <v>0</v>
      </c>
      <c r="CS97" s="203">
        <f t="shared" si="64"/>
        <v>102816</v>
      </c>
      <c r="CT97" s="203">
        <f t="shared" si="65"/>
        <v>0</v>
      </c>
      <c r="CU97" s="203">
        <f t="shared" si="66"/>
        <v>0</v>
      </c>
      <c r="CV97" s="203">
        <f t="shared" si="67"/>
        <v>0</v>
      </c>
      <c r="CW97" s="203">
        <f t="shared" si="68"/>
        <v>102816</v>
      </c>
      <c r="CX97" s="203">
        <f t="shared" si="78"/>
        <v>4897184</v>
      </c>
      <c r="CY97" t="str">
        <f t="shared" si="69"/>
        <v/>
      </c>
    </row>
    <row r="98" spans="1:281" ht="15" customHeight="1" x14ac:dyDescent="0.25">
      <c r="A98" s="446">
        <v>22</v>
      </c>
      <c r="B98" s="447" t="s">
        <v>136</v>
      </c>
      <c r="C98" s="447" t="s">
        <v>141</v>
      </c>
      <c r="D98" s="447"/>
      <c r="E98" s="448"/>
      <c r="F98" s="452"/>
      <c r="G98" s="449"/>
      <c r="H98" s="449"/>
      <c r="I98" s="449"/>
      <c r="J98" s="449"/>
      <c r="K98" s="449"/>
      <c r="L98" s="450"/>
      <c r="M98" s="449"/>
      <c r="N98" s="449"/>
      <c r="O98" s="449"/>
      <c r="P98" s="449"/>
      <c r="Q98" s="451"/>
      <c r="R98" s="449"/>
      <c r="S98" s="449"/>
      <c r="T98" s="449"/>
      <c r="U98" s="452"/>
      <c r="V98" s="452"/>
      <c r="W98" s="452"/>
      <c r="X98" s="452"/>
      <c r="Y98" s="452"/>
      <c r="Z98" s="452"/>
      <c r="AA98" s="453">
        <f t="shared" si="48"/>
        <v>0</v>
      </c>
      <c r="AB98" s="432"/>
      <c r="AC98" s="449"/>
      <c r="AD98" s="449"/>
      <c r="AE98" s="449"/>
      <c r="AF98" s="449"/>
      <c r="AG98" s="449"/>
      <c r="AH98" s="450"/>
      <c r="AI98" s="449"/>
      <c r="AJ98" s="449"/>
      <c r="AK98" s="449"/>
      <c r="AL98" s="449"/>
      <c r="AM98" s="449"/>
      <c r="AN98" s="449"/>
      <c r="AO98" s="449"/>
      <c r="AP98" s="451"/>
      <c r="AQ98" s="451"/>
      <c r="AR98" s="451"/>
      <c r="AS98" s="451"/>
      <c r="AT98" s="449"/>
      <c r="AU98" s="451"/>
      <c r="AV98" s="451"/>
      <c r="AW98" s="449"/>
      <c r="AX98" s="449"/>
      <c r="AY98" s="449"/>
      <c r="AZ98" s="449"/>
      <c r="BA98" s="199">
        <f t="shared" si="85"/>
        <v>0</v>
      </c>
      <c r="BB98" s="199"/>
      <c r="BC98" s="173"/>
      <c r="BD98" s="173"/>
      <c r="BE98" s="173"/>
      <c r="BF98" s="173"/>
      <c r="BG98" s="173"/>
      <c r="BH98" s="173"/>
      <c r="BI98" s="173"/>
      <c r="BJ98" s="173"/>
      <c r="BK98" s="173"/>
      <c r="BL98" s="173"/>
      <c r="BM98" s="200">
        <f t="shared" si="86"/>
        <v>0</v>
      </c>
      <c r="BN98" s="72"/>
      <c r="BO98" s="72"/>
      <c r="BP98" s="72"/>
      <c r="BQ98" s="72"/>
      <c r="BR98" s="72"/>
      <c r="BS98" s="72"/>
      <c r="BT98" s="72"/>
      <c r="BU98" s="72"/>
      <c r="BV98" s="72"/>
      <c r="BW98" s="444"/>
      <c r="BX98" s="444"/>
      <c r="BY98" s="420"/>
      <c r="BZ98" s="420"/>
      <c r="CA98" s="420"/>
      <c r="CB98" s="420"/>
      <c r="CC98" s="420"/>
      <c r="CD98" s="420"/>
      <c r="CE98" s="420"/>
      <c r="CF98" s="420"/>
      <c r="CG98" s="420"/>
      <c r="CH98" s="420"/>
      <c r="CI98" s="420"/>
      <c r="CJ98" s="421"/>
      <c r="CK98" s="420">
        <f t="shared" si="84"/>
        <v>0</v>
      </c>
      <c r="CL98" s="202"/>
      <c r="CM98" s="202"/>
      <c r="CN98" s="202"/>
      <c r="CO98" s="203">
        <f t="shared" si="82"/>
        <v>0</v>
      </c>
      <c r="CP98" s="203">
        <f t="shared" si="83"/>
        <v>0</v>
      </c>
      <c r="CQ98" s="203"/>
      <c r="CR98" s="203"/>
      <c r="CS98" s="203"/>
      <c r="CT98" s="203"/>
      <c r="CU98" s="203"/>
      <c r="CV98" s="203"/>
      <c r="CW98" s="203"/>
      <c r="CX98" s="203"/>
    </row>
    <row r="99" spans="1:281" ht="25.5" customHeight="1" x14ac:dyDescent="0.25">
      <c r="A99" s="446" t="s">
        <v>129</v>
      </c>
      <c r="B99" s="447" t="s">
        <v>136</v>
      </c>
      <c r="C99" s="447" t="s">
        <v>142</v>
      </c>
      <c r="D99" s="447"/>
      <c r="E99" s="448" t="s">
        <v>143</v>
      </c>
      <c r="F99" s="452">
        <v>25000</v>
      </c>
      <c r="G99" s="449"/>
      <c r="H99" s="449"/>
      <c r="I99" s="449"/>
      <c r="J99" s="449"/>
      <c r="K99" s="449"/>
      <c r="L99" s="450"/>
      <c r="M99" s="449"/>
      <c r="N99" s="449"/>
      <c r="O99" s="449"/>
      <c r="P99" s="449"/>
      <c r="Q99" s="451"/>
      <c r="R99" s="449"/>
      <c r="S99" s="449"/>
      <c r="T99" s="449"/>
      <c r="U99" s="452"/>
      <c r="V99" s="452"/>
      <c r="W99" s="452"/>
      <c r="X99" s="452"/>
      <c r="Y99" s="452"/>
      <c r="Z99" s="452"/>
      <c r="AA99" s="453">
        <f t="shared" si="48"/>
        <v>25000</v>
      </c>
      <c r="AB99" s="432">
        <v>10835000</v>
      </c>
      <c r="AC99" s="449"/>
      <c r="AD99" s="449"/>
      <c r="AE99" s="449"/>
      <c r="AF99" s="449"/>
      <c r="AG99" s="449"/>
      <c r="AH99" s="454"/>
      <c r="AI99" s="449"/>
      <c r="AJ99" s="449"/>
      <c r="AK99" s="449"/>
      <c r="AL99" s="449"/>
      <c r="AM99" s="451"/>
      <c r="AN99" s="449"/>
      <c r="AO99" s="449"/>
      <c r="AP99" s="451"/>
      <c r="AQ99" s="451"/>
      <c r="AR99" s="449"/>
      <c r="AS99" s="451"/>
      <c r="AT99" s="451"/>
      <c r="AU99" s="451"/>
      <c r="AV99" s="451"/>
      <c r="AW99" s="449"/>
      <c r="AX99" s="449"/>
      <c r="AY99" s="449"/>
      <c r="AZ99" s="449"/>
      <c r="BA99" s="199">
        <f t="shared" si="85"/>
        <v>25000</v>
      </c>
      <c r="BB99" s="199"/>
      <c r="BC99" s="173"/>
      <c r="BD99" s="173"/>
      <c r="BE99" s="173"/>
      <c r="BF99" s="173"/>
      <c r="BG99" s="173"/>
      <c r="BH99" s="173"/>
      <c r="BI99" s="173"/>
      <c r="BJ99" s="173"/>
      <c r="BK99" s="173"/>
      <c r="BL99" s="173"/>
      <c r="BM99" s="200">
        <f t="shared" si="86"/>
        <v>-25000</v>
      </c>
      <c r="BN99" s="72"/>
      <c r="BO99" s="72"/>
      <c r="BP99" s="72"/>
      <c r="BQ99" s="72"/>
      <c r="BR99" s="72"/>
      <c r="BS99" s="72"/>
      <c r="BT99" s="72"/>
      <c r="BU99" s="72"/>
      <c r="BV99" s="72"/>
      <c r="BW99" s="444"/>
      <c r="BX99" s="444"/>
      <c r="BY99" s="420"/>
      <c r="BZ99" s="420">
        <v>2234608</v>
      </c>
      <c r="CA99" s="420">
        <v>1717170</v>
      </c>
      <c r="CB99" s="420"/>
      <c r="CC99" s="420"/>
      <c r="CD99" s="420"/>
      <c r="CE99" s="420"/>
      <c r="CF99" s="420"/>
      <c r="CG99" s="420"/>
      <c r="CH99" s="420"/>
      <c r="CI99" s="420"/>
      <c r="CJ99" s="421"/>
      <c r="CK99" s="420">
        <f t="shared" si="84"/>
        <v>3951778</v>
      </c>
      <c r="CL99" s="202"/>
      <c r="CM99" s="202"/>
      <c r="CN99" s="202"/>
      <c r="CO99" s="203">
        <f t="shared" si="82"/>
        <v>25000000</v>
      </c>
      <c r="CP99" s="203">
        <f t="shared" si="83"/>
        <v>21048222</v>
      </c>
      <c r="CQ99" s="203">
        <f t="shared" si="75"/>
        <v>3951778</v>
      </c>
      <c r="CR99" s="203">
        <f t="shared" si="63"/>
        <v>0</v>
      </c>
      <c r="CS99" s="203">
        <f t="shared" si="64"/>
        <v>3951778</v>
      </c>
      <c r="CT99" s="203">
        <f t="shared" si="65"/>
        <v>0</v>
      </c>
      <c r="CU99" s="203">
        <f t="shared" si="66"/>
        <v>0</v>
      </c>
      <c r="CV99" s="203">
        <f t="shared" si="67"/>
        <v>0</v>
      </c>
      <c r="CW99" s="203">
        <f t="shared" si="68"/>
        <v>3951778</v>
      </c>
      <c r="CX99" s="203">
        <f t="shared" si="78"/>
        <v>21048222</v>
      </c>
      <c r="CY99" t="str">
        <f t="shared" si="69"/>
        <v/>
      </c>
    </row>
    <row r="100" spans="1:281" ht="38.25" x14ac:dyDescent="0.25">
      <c r="A100" s="446" t="s">
        <v>129</v>
      </c>
      <c r="B100" s="447" t="s">
        <v>136</v>
      </c>
      <c r="C100" s="447" t="s">
        <v>144</v>
      </c>
      <c r="D100" s="447"/>
      <c r="E100" s="448" t="s">
        <v>145</v>
      </c>
      <c r="F100" s="452">
        <v>1000</v>
      </c>
      <c r="G100" s="449"/>
      <c r="H100" s="449"/>
      <c r="I100" s="449"/>
      <c r="J100" s="449"/>
      <c r="K100" s="449"/>
      <c r="L100" s="450"/>
      <c r="M100" s="449"/>
      <c r="N100" s="449"/>
      <c r="O100" s="449"/>
      <c r="P100" s="449"/>
      <c r="Q100" s="451"/>
      <c r="R100" s="449"/>
      <c r="S100" s="449"/>
      <c r="T100" s="449"/>
      <c r="U100" s="452"/>
      <c r="V100" s="452"/>
      <c r="W100" s="452"/>
      <c r="X100" s="452"/>
      <c r="Y100" s="452"/>
      <c r="Z100" s="452"/>
      <c r="AA100" s="453">
        <f t="shared" si="48"/>
        <v>1000</v>
      </c>
      <c r="AB100" s="432">
        <v>0</v>
      </c>
      <c r="AC100" s="449"/>
      <c r="AD100" s="449"/>
      <c r="AE100" s="449"/>
      <c r="AF100" s="449"/>
      <c r="AG100" s="449"/>
      <c r="AH100" s="450"/>
      <c r="AI100" s="449"/>
      <c r="AJ100" s="451"/>
      <c r="AK100" s="449"/>
      <c r="AL100" s="449"/>
      <c r="AM100" s="449"/>
      <c r="AN100" s="449"/>
      <c r="AO100" s="449"/>
      <c r="AP100" s="451"/>
      <c r="AQ100" s="451"/>
      <c r="AR100" s="449"/>
      <c r="AS100" s="449"/>
      <c r="AT100" s="449"/>
      <c r="AU100" s="449"/>
      <c r="AV100" s="451"/>
      <c r="AW100" s="449"/>
      <c r="AX100" s="449"/>
      <c r="AY100" s="449"/>
      <c r="AZ100" s="449"/>
      <c r="BA100" s="199">
        <f t="shared" si="85"/>
        <v>1000</v>
      </c>
      <c r="BB100" s="199"/>
      <c r="BC100" s="173"/>
      <c r="BD100" s="173"/>
      <c r="BE100" s="173"/>
      <c r="BF100" s="173"/>
      <c r="BG100" s="173"/>
      <c r="BH100" s="173"/>
      <c r="BI100" s="173"/>
      <c r="BJ100" s="173"/>
      <c r="BK100" s="173"/>
      <c r="BL100" s="173"/>
      <c r="BM100" s="200">
        <f t="shared" si="86"/>
        <v>-1000</v>
      </c>
      <c r="BN100" s="72"/>
      <c r="BO100" s="72"/>
      <c r="BP100" s="72"/>
      <c r="BQ100" s="72"/>
      <c r="BR100" s="72"/>
      <c r="BS100" s="72"/>
      <c r="BT100" s="72"/>
      <c r="BU100" s="72"/>
      <c r="BV100" s="72"/>
      <c r="BW100" s="444"/>
      <c r="BX100" s="444"/>
      <c r="BY100" s="420"/>
      <c r="BZ100" s="420"/>
      <c r="CA100" s="420"/>
      <c r="CB100" s="420"/>
      <c r="CC100" s="420"/>
      <c r="CD100" s="420"/>
      <c r="CE100" s="420"/>
      <c r="CF100" s="420"/>
      <c r="CG100" s="420"/>
      <c r="CH100" s="420"/>
      <c r="CI100" s="420"/>
      <c r="CJ100" s="420"/>
      <c r="CK100" s="420">
        <f t="shared" si="84"/>
        <v>0</v>
      </c>
      <c r="CL100" s="202"/>
      <c r="CM100" s="202"/>
      <c r="CN100" s="202"/>
      <c r="CO100" s="203">
        <f t="shared" si="82"/>
        <v>1000000</v>
      </c>
      <c r="CP100" s="203">
        <f t="shared" si="83"/>
        <v>1000000</v>
      </c>
      <c r="CQ100" s="203">
        <f t="shared" si="75"/>
        <v>0</v>
      </c>
      <c r="CR100" s="203">
        <f t="shared" si="63"/>
        <v>0</v>
      </c>
      <c r="CS100" s="203">
        <f t="shared" si="64"/>
        <v>0</v>
      </c>
      <c r="CT100" s="203">
        <f t="shared" si="65"/>
        <v>0</v>
      </c>
      <c r="CU100" s="203">
        <f t="shared" si="66"/>
        <v>0</v>
      </c>
      <c r="CV100" s="203">
        <f t="shared" si="67"/>
        <v>0</v>
      </c>
      <c r="CW100" s="203">
        <f t="shared" si="68"/>
        <v>0</v>
      </c>
      <c r="CX100" s="203">
        <f t="shared" si="78"/>
        <v>1000000</v>
      </c>
      <c r="CY100" t="str">
        <f t="shared" si="69"/>
        <v/>
      </c>
    </row>
    <row r="101" spans="1:281" ht="38.25" x14ac:dyDescent="0.25">
      <c r="A101" s="446" t="s">
        <v>129</v>
      </c>
      <c r="B101" s="447" t="s">
        <v>136</v>
      </c>
      <c r="C101" s="447" t="s">
        <v>88</v>
      </c>
      <c r="D101" s="447"/>
      <c r="E101" s="448" t="s">
        <v>146</v>
      </c>
      <c r="F101" s="452">
        <v>10034</v>
      </c>
      <c r="G101" s="449"/>
      <c r="H101" s="449"/>
      <c r="I101" s="449"/>
      <c r="J101" s="449"/>
      <c r="K101" s="449"/>
      <c r="L101" s="450"/>
      <c r="M101" s="449"/>
      <c r="N101" s="451"/>
      <c r="O101" s="449"/>
      <c r="P101" s="449"/>
      <c r="Q101" s="451"/>
      <c r="R101" s="449"/>
      <c r="S101" s="449"/>
      <c r="T101" s="449"/>
      <c r="U101" s="452"/>
      <c r="V101" s="452"/>
      <c r="W101" s="452"/>
      <c r="X101" s="452"/>
      <c r="Y101" s="452"/>
      <c r="Z101" s="452"/>
      <c r="AA101" s="453">
        <f t="shared" si="48"/>
        <v>10034</v>
      </c>
      <c r="AB101" s="455">
        <v>300000</v>
      </c>
      <c r="AC101" s="449"/>
      <c r="AD101" s="449"/>
      <c r="AE101" s="449"/>
      <c r="AF101" s="449"/>
      <c r="AG101" s="449"/>
      <c r="AH101" s="450"/>
      <c r="AI101" s="449"/>
      <c r="AJ101" s="449"/>
      <c r="AK101" s="449"/>
      <c r="AL101" s="449"/>
      <c r="AM101" s="451"/>
      <c r="AN101" s="451"/>
      <c r="AO101" s="449"/>
      <c r="AP101" s="451"/>
      <c r="AQ101" s="451"/>
      <c r="AR101" s="449"/>
      <c r="AS101" s="451"/>
      <c r="AT101" s="449"/>
      <c r="AU101" s="449"/>
      <c r="AV101" s="449"/>
      <c r="AW101" s="449"/>
      <c r="AX101" s="449"/>
      <c r="AY101" s="449"/>
      <c r="AZ101" s="449"/>
      <c r="BA101" s="199">
        <f t="shared" si="85"/>
        <v>10034</v>
      </c>
      <c r="BB101" s="199"/>
      <c r="BC101" s="281"/>
      <c r="BD101" s="281"/>
      <c r="BE101" s="281"/>
      <c r="BF101" s="281"/>
      <c r="BG101" s="281"/>
      <c r="BH101" s="281"/>
      <c r="BI101" s="281"/>
      <c r="BJ101" s="281"/>
      <c r="BK101" s="281"/>
      <c r="BL101" s="281"/>
      <c r="BM101" s="200">
        <f t="shared" si="86"/>
        <v>-10034</v>
      </c>
      <c r="BN101" s="72"/>
      <c r="BO101" s="72"/>
      <c r="BP101" s="72"/>
      <c r="BQ101" s="72"/>
      <c r="BR101" s="72"/>
      <c r="BS101" s="72"/>
      <c r="BT101" s="72"/>
      <c r="BU101" s="72"/>
      <c r="BV101" s="72"/>
      <c r="BW101" s="444"/>
      <c r="BX101" s="444"/>
      <c r="BY101" s="420"/>
      <c r="BZ101" s="420"/>
      <c r="CA101" s="420"/>
      <c r="CB101" s="420"/>
      <c r="CC101" s="420"/>
      <c r="CD101" s="420"/>
      <c r="CE101" s="420"/>
      <c r="CF101" s="420"/>
      <c r="CG101" s="420"/>
      <c r="CH101" s="420"/>
      <c r="CI101" s="420"/>
      <c r="CJ101" s="420"/>
      <c r="CK101" s="420">
        <f t="shared" si="84"/>
        <v>0</v>
      </c>
      <c r="CL101" s="202"/>
      <c r="CM101" s="202"/>
      <c r="CN101" s="202"/>
      <c r="CO101" s="203">
        <f t="shared" si="82"/>
        <v>10034000</v>
      </c>
      <c r="CP101" s="203">
        <f t="shared" si="83"/>
        <v>10034000</v>
      </c>
      <c r="CQ101" s="203">
        <f t="shared" si="75"/>
        <v>0</v>
      </c>
      <c r="CR101" s="203">
        <f t="shared" si="63"/>
        <v>0</v>
      </c>
      <c r="CS101" s="203">
        <f t="shared" si="64"/>
        <v>0</v>
      </c>
      <c r="CT101" s="203">
        <f t="shared" si="65"/>
        <v>0</v>
      </c>
      <c r="CU101" s="203">
        <f t="shared" si="66"/>
        <v>0</v>
      </c>
      <c r="CV101" s="203">
        <f t="shared" si="67"/>
        <v>0</v>
      </c>
      <c r="CW101" s="203">
        <f t="shared" si="68"/>
        <v>0</v>
      </c>
      <c r="CX101" s="203">
        <f t="shared" si="78"/>
        <v>10034000</v>
      </c>
      <c r="CY101" t="str">
        <f t="shared" si="69"/>
        <v/>
      </c>
    </row>
    <row r="102" spans="1:281" ht="15" customHeight="1" x14ac:dyDescent="0.25">
      <c r="A102" s="446" t="s">
        <v>129</v>
      </c>
      <c r="B102" s="447" t="s">
        <v>136</v>
      </c>
      <c r="C102" s="447" t="s">
        <v>90</v>
      </c>
      <c r="D102" s="447"/>
      <c r="E102" s="448" t="s">
        <v>147</v>
      </c>
      <c r="F102" s="452">
        <v>100</v>
      </c>
      <c r="G102" s="449"/>
      <c r="H102" s="449"/>
      <c r="I102" s="449"/>
      <c r="J102" s="449"/>
      <c r="K102" s="449"/>
      <c r="L102" s="450"/>
      <c r="M102" s="449"/>
      <c r="N102" s="449"/>
      <c r="O102" s="449"/>
      <c r="P102" s="449"/>
      <c r="Q102" s="451"/>
      <c r="R102" s="449"/>
      <c r="S102" s="449"/>
      <c r="T102" s="449"/>
      <c r="U102" s="452"/>
      <c r="V102" s="452"/>
      <c r="W102" s="452"/>
      <c r="X102" s="452"/>
      <c r="Y102" s="452">
        <v>0</v>
      </c>
      <c r="Z102" s="452"/>
      <c r="AA102" s="453">
        <f t="shared" si="48"/>
        <v>100</v>
      </c>
      <c r="AB102" s="432">
        <v>800000</v>
      </c>
      <c r="AC102" s="449"/>
      <c r="AD102" s="449"/>
      <c r="AE102" s="449"/>
      <c r="AF102" s="449"/>
      <c r="AG102" s="449"/>
      <c r="AH102" s="450"/>
      <c r="AI102" s="449"/>
      <c r="AJ102" s="449"/>
      <c r="AK102" s="449"/>
      <c r="AL102" s="449"/>
      <c r="AM102" s="449"/>
      <c r="AN102" s="449"/>
      <c r="AO102" s="449"/>
      <c r="AP102" s="451"/>
      <c r="AQ102" s="451"/>
      <c r="AR102" s="449"/>
      <c r="AS102" s="451"/>
      <c r="AT102" s="449"/>
      <c r="AU102" s="449"/>
      <c r="AV102" s="449"/>
      <c r="AW102" s="449"/>
      <c r="AX102" s="449"/>
      <c r="AY102" s="449"/>
      <c r="AZ102" s="449"/>
      <c r="BA102" s="199">
        <f t="shared" si="85"/>
        <v>100</v>
      </c>
      <c r="BB102" s="199"/>
      <c r="BC102" s="173"/>
      <c r="BD102" s="173"/>
      <c r="BE102" s="173"/>
      <c r="BF102" s="173"/>
      <c r="BG102" s="173"/>
      <c r="BH102" s="173"/>
      <c r="BI102" s="173"/>
      <c r="BJ102" s="173"/>
      <c r="BK102" s="173"/>
      <c r="BL102" s="173"/>
      <c r="BM102" s="200">
        <f t="shared" si="86"/>
        <v>-100</v>
      </c>
      <c r="BN102" s="72"/>
      <c r="BO102" s="72"/>
      <c r="BP102" s="72"/>
      <c r="BQ102" s="72"/>
      <c r="BR102" s="72"/>
      <c r="BS102" s="72"/>
      <c r="BT102" s="72"/>
      <c r="BU102" s="72"/>
      <c r="BV102" s="72"/>
      <c r="BW102" s="444"/>
      <c r="BX102" s="444"/>
      <c r="BY102" s="420"/>
      <c r="BZ102" s="420"/>
      <c r="CA102" s="420"/>
      <c r="CB102" s="420"/>
      <c r="CC102" s="420"/>
      <c r="CD102" s="420"/>
      <c r="CE102" s="420"/>
      <c r="CF102" s="420"/>
      <c r="CG102" s="420"/>
      <c r="CH102" s="420"/>
      <c r="CI102" s="420"/>
      <c r="CJ102" s="421"/>
      <c r="CK102" s="420">
        <f t="shared" si="84"/>
        <v>0</v>
      </c>
      <c r="CL102" s="203">
        <f>+CK103-145576677</f>
        <v>-116213385</v>
      </c>
      <c r="CM102" s="202"/>
      <c r="CN102" s="202"/>
      <c r="CO102" s="203">
        <f t="shared" si="82"/>
        <v>100000</v>
      </c>
      <c r="CP102" s="203">
        <f t="shared" si="83"/>
        <v>100000</v>
      </c>
      <c r="CQ102" s="203">
        <f t="shared" si="75"/>
        <v>0</v>
      </c>
      <c r="CR102" s="203">
        <f t="shared" si="63"/>
        <v>0</v>
      </c>
      <c r="CS102" s="203">
        <f t="shared" si="64"/>
        <v>0</v>
      </c>
      <c r="CT102" s="203">
        <f t="shared" si="65"/>
        <v>0</v>
      </c>
      <c r="CU102" s="203">
        <f t="shared" si="66"/>
        <v>0</v>
      </c>
      <c r="CV102" s="203">
        <f t="shared" si="67"/>
        <v>0</v>
      </c>
      <c r="CW102" s="203">
        <f t="shared" si="68"/>
        <v>0</v>
      </c>
      <c r="CX102" s="203">
        <f t="shared" si="78"/>
        <v>100000</v>
      </c>
      <c r="CY102" t="str">
        <f t="shared" si="69"/>
        <v/>
      </c>
    </row>
    <row r="103" spans="1:281" ht="15" customHeight="1" x14ac:dyDescent="0.25">
      <c r="A103" s="436" t="s">
        <v>129</v>
      </c>
      <c r="B103" s="437" t="s">
        <v>53</v>
      </c>
      <c r="C103" s="437"/>
      <c r="D103" s="437"/>
      <c r="E103" s="438" t="s">
        <v>148</v>
      </c>
      <c r="F103" s="442">
        <f>SUM(F104:F110)</f>
        <v>132098</v>
      </c>
      <c r="G103" s="439"/>
      <c r="H103" s="439"/>
      <c r="I103" s="439"/>
      <c r="J103" s="439"/>
      <c r="K103" s="439"/>
      <c r="L103" s="440"/>
      <c r="M103" s="439"/>
      <c r="N103" s="439"/>
      <c r="O103" s="439"/>
      <c r="P103" s="439"/>
      <c r="Q103" s="441"/>
      <c r="R103" s="439"/>
      <c r="S103" s="439"/>
      <c r="T103" s="439"/>
      <c r="U103" s="442"/>
      <c r="V103" s="442"/>
      <c r="W103" s="442"/>
      <c r="X103" s="442"/>
      <c r="Y103" s="442">
        <f>SUM(Y104:Y110)</f>
        <v>0</v>
      </c>
      <c r="Z103" s="442"/>
      <c r="AA103" s="443">
        <f t="shared" si="48"/>
        <v>132098</v>
      </c>
      <c r="AB103" s="432">
        <f>SUM(AB104:AB110)</f>
        <v>149074000</v>
      </c>
      <c r="AC103" s="439">
        <f>+SUM(AC104:AC110)</f>
        <v>0</v>
      </c>
      <c r="AD103" s="439">
        <f t="shared" ref="AD103:AZ103" si="87">+SUM(AD104:AD110)</f>
        <v>0</v>
      </c>
      <c r="AE103" s="439">
        <f t="shared" si="87"/>
        <v>0</v>
      </c>
      <c r="AF103" s="439">
        <f t="shared" si="87"/>
        <v>0</v>
      </c>
      <c r="AG103" s="439">
        <f t="shared" si="87"/>
        <v>0</v>
      </c>
      <c r="AH103" s="441">
        <f t="shared" si="87"/>
        <v>0</v>
      </c>
      <c r="AI103" s="439">
        <f t="shared" si="87"/>
        <v>0</v>
      </c>
      <c r="AJ103" s="441">
        <f t="shared" si="87"/>
        <v>0</v>
      </c>
      <c r="AK103" s="441">
        <f t="shared" si="87"/>
        <v>0</v>
      </c>
      <c r="AL103" s="439">
        <f t="shared" si="87"/>
        <v>0</v>
      </c>
      <c r="AM103" s="439">
        <f t="shared" si="87"/>
        <v>0</v>
      </c>
      <c r="AN103" s="439">
        <f t="shared" si="87"/>
        <v>0</v>
      </c>
      <c r="AO103" s="439">
        <f t="shared" si="87"/>
        <v>0</v>
      </c>
      <c r="AP103" s="441">
        <f t="shared" si="87"/>
        <v>0</v>
      </c>
      <c r="AQ103" s="441">
        <f t="shared" si="87"/>
        <v>0</v>
      </c>
      <c r="AR103" s="441">
        <f t="shared" si="87"/>
        <v>0</v>
      </c>
      <c r="AS103" s="441">
        <f t="shared" si="87"/>
        <v>0</v>
      </c>
      <c r="AT103" s="439">
        <f t="shared" si="87"/>
        <v>0</v>
      </c>
      <c r="AU103" s="441">
        <f t="shared" si="87"/>
        <v>0</v>
      </c>
      <c r="AV103" s="439">
        <f t="shared" si="87"/>
        <v>0</v>
      </c>
      <c r="AW103" s="441">
        <f t="shared" si="87"/>
        <v>0</v>
      </c>
      <c r="AX103" s="439"/>
      <c r="AY103" s="439">
        <f t="shared" si="87"/>
        <v>0</v>
      </c>
      <c r="AZ103" s="439">
        <f t="shared" si="87"/>
        <v>0</v>
      </c>
      <c r="BA103" s="186">
        <f t="shared" si="85"/>
        <v>132098</v>
      </c>
      <c r="BB103" s="186">
        <f>SUM(BB104:BB110)</f>
        <v>0</v>
      </c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3"/>
      <c r="BM103" s="188">
        <f>+BA103-BB103</f>
        <v>132098</v>
      </c>
      <c r="BN103" s="72"/>
      <c r="BO103" s="72"/>
      <c r="BP103" s="72"/>
      <c r="BQ103" s="72"/>
      <c r="BR103" s="72"/>
      <c r="BS103" s="72"/>
      <c r="BT103" s="72"/>
      <c r="BU103" s="72"/>
      <c r="BV103" s="72"/>
      <c r="BW103" s="444"/>
      <c r="BX103" s="444"/>
      <c r="BY103" s="445">
        <f>SUM(BY104:BY110)</f>
        <v>0</v>
      </c>
      <c r="BZ103" s="445">
        <f>SUM(BZ104:BZ110)</f>
        <v>24239716</v>
      </c>
      <c r="CA103" s="445">
        <f t="shared" ref="CA103" si="88">SUM(CA104:CA110)</f>
        <v>5123576</v>
      </c>
      <c r="CB103" s="445">
        <f t="shared" ref="CB103:CH103" si="89">SUM(CB104:CB110)</f>
        <v>0</v>
      </c>
      <c r="CC103" s="445">
        <f t="shared" si="89"/>
        <v>0</v>
      </c>
      <c r="CD103" s="445">
        <f t="shared" si="89"/>
        <v>0</v>
      </c>
      <c r="CE103" s="445">
        <f>SUM(CE104:CE110)</f>
        <v>0</v>
      </c>
      <c r="CF103" s="445">
        <f t="shared" si="89"/>
        <v>0</v>
      </c>
      <c r="CG103" s="445">
        <f t="shared" si="89"/>
        <v>0</v>
      </c>
      <c r="CH103" s="445">
        <f t="shared" si="89"/>
        <v>0</v>
      </c>
      <c r="CI103" s="445">
        <f>SUM(CI104:CI110)</f>
        <v>0</v>
      </c>
      <c r="CJ103" s="445">
        <f>SUM(CJ104:CJ110)</f>
        <v>0</v>
      </c>
      <c r="CK103" s="445">
        <f t="shared" si="84"/>
        <v>29363292</v>
      </c>
      <c r="CL103" s="738" t="e">
        <f>+CK103/BB103</f>
        <v>#DIV/0!</v>
      </c>
      <c r="CM103" s="739"/>
      <c r="CN103" s="190"/>
      <c r="CO103" s="191">
        <f t="shared" si="82"/>
        <v>132098000</v>
      </c>
      <c r="CP103" s="191">
        <f t="shared" si="83"/>
        <v>102734708</v>
      </c>
      <c r="CQ103" s="191">
        <f t="shared" si="75"/>
        <v>29363292</v>
      </c>
      <c r="CR103" s="191">
        <f t="shared" si="63"/>
        <v>0</v>
      </c>
      <c r="CS103" s="191">
        <f t="shared" si="64"/>
        <v>29363292</v>
      </c>
      <c r="CT103" s="191">
        <f t="shared" si="65"/>
        <v>0</v>
      </c>
      <c r="CU103" s="191">
        <f t="shared" si="66"/>
        <v>0</v>
      </c>
      <c r="CV103" s="191">
        <f t="shared" si="67"/>
        <v>0</v>
      </c>
      <c r="CW103" s="191">
        <f t="shared" si="68"/>
        <v>29363292</v>
      </c>
      <c r="CX103" s="191">
        <f t="shared" si="78"/>
        <v>102734708</v>
      </c>
      <c r="CY103" t="str">
        <f t="shared" si="69"/>
        <v/>
      </c>
    </row>
    <row r="104" spans="1:281" ht="15" customHeight="1" x14ac:dyDescent="0.25">
      <c r="A104" s="446" t="s">
        <v>129</v>
      </c>
      <c r="B104" s="447" t="s">
        <v>53</v>
      </c>
      <c r="C104" s="447" t="s">
        <v>57</v>
      </c>
      <c r="D104" s="447"/>
      <c r="E104" s="448" t="s">
        <v>149</v>
      </c>
      <c r="F104" s="452">
        <v>36000</v>
      </c>
      <c r="G104" s="449"/>
      <c r="H104" s="449"/>
      <c r="I104" s="449"/>
      <c r="J104" s="449"/>
      <c r="K104" s="449"/>
      <c r="L104" s="450"/>
      <c r="M104" s="449"/>
      <c r="N104" s="449"/>
      <c r="O104" s="449"/>
      <c r="P104" s="449"/>
      <c r="Q104" s="451"/>
      <c r="R104" s="449"/>
      <c r="S104" s="449"/>
      <c r="T104" s="449"/>
      <c r="U104" s="452"/>
      <c r="V104" s="452"/>
      <c r="W104" s="452"/>
      <c r="X104" s="452"/>
      <c r="Y104" s="452"/>
      <c r="Z104" s="452"/>
      <c r="AA104" s="453">
        <f t="shared" si="48"/>
        <v>36000</v>
      </c>
      <c r="AB104" s="432">
        <v>51000000</v>
      </c>
      <c r="AC104" s="449"/>
      <c r="AD104" s="449"/>
      <c r="AE104" s="449"/>
      <c r="AF104" s="449"/>
      <c r="AG104" s="449"/>
      <c r="AH104" s="450"/>
      <c r="AI104" s="449"/>
      <c r="AJ104" s="449"/>
      <c r="AK104" s="449"/>
      <c r="AL104" s="449"/>
      <c r="AM104" s="449"/>
      <c r="AN104" s="449"/>
      <c r="AO104" s="449"/>
      <c r="AP104" s="451"/>
      <c r="AQ104" s="451"/>
      <c r="AR104" s="449"/>
      <c r="AS104" s="451"/>
      <c r="AT104" s="449"/>
      <c r="AU104" s="451"/>
      <c r="AV104" s="449"/>
      <c r="AW104" s="451"/>
      <c r="AX104" s="449"/>
      <c r="AY104" s="449"/>
      <c r="AZ104" s="449"/>
      <c r="BA104" s="199">
        <f t="shared" si="85"/>
        <v>36000</v>
      </c>
      <c r="BB104" s="199"/>
      <c r="BC104" s="173"/>
      <c r="BD104" s="173"/>
      <c r="BE104" s="173"/>
      <c r="BF104" s="173"/>
      <c r="BG104" s="173"/>
      <c r="BH104" s="173"/>
      <c r="BI104" s="173"/>
      <c r="BJ104" s="173"/>
      <c r="BK104" s="173"/>
      <c r="BL104" s="173"/>
      <c r="BM104" s="200">
        <f t="shared" ref="BM104:BM126" si="90">+BA104-BB104</f>
        <v>36000</v>
      </c>
      <c r="BN104" s="72"/>
      <c r="BO104" s="72"/>
      <c r="BP104" s="72"/>
      <c r="BQ104" s="72"/>
      <c r="BR104" s="72"/>
      <c r="BS104" s="72"/>
      <c r="BT104" s="72"/>
      <c r="BU104" s="72"/>
      <c r="BV104" s="72"/>
      <c r="BW104" s="444"/>
      <c r="BX104" s="444"/>
      <c r="BY104" s="420"/>
      <c r="BZ104" s="420">
        <v>6417149</v>
      </c>
      <c r="CA104" s="420">
        <v>2982886</v>
      </c>
      <c r="CB104" s="420"/>
      <c r="CC104" s="420"/>
      <c r="CD104" s="420"/>
      <c r="CE104" s="420"/>
      <c r="CF104" s="420"/>
      <c r="CG104" s="420"/>
      <c r="CH104" s="420"/>
      <c r="CI104" s="420"/>
      <c r="CJ104" s="421"/>
      <c r="CK104" s="420">
        <f>SUM(BY104:CJ104)</f>
        <v>9400035</v>
      </c>
      <c r="CL104" s="202"/>
      <c r="CM104" s="202"/>
      <c r="CN104" s="202"/>
      <c r="CO104" s="203">
        <f t="shared" si="82"/>
        <v>36000000</v>
      </c>
      <c r="CP104" s="203">
        <f t="shared" si="83"/>
        <v>26599965</v>
      </c>
      <c r="CQ104" s="203">
        <f t="shared" si="75"/>
        <v>9400035</v>
      </c>
      <c r="CR104" s="203">
        <f t="shared" si="63"/>
        <v>0</v>
      </c>
      <c r="CS104" s="203">
        <f t="shared" si="64"/>
        <v>9400035</v>
      </c>
      <c r="CT104" s="203">
        <f t="shared" si="65"/>
        <v>0</v>
      </c>
      <c r="CU104" s="203">
        <f t="shared" si="66"/>
        <v>0</v>
      </c>
      <c r="CV104" s="203">
        <f t="shared" si="67"/>
        <v>0</v>
      </c>
      <c r="CW104" s="203">
        <f t="shared" si="68"/>
        <v>9400035</v>
      </c>
      <c r="CX104" s="203">
        <f t="shared" si="78"/>
        <v>26599965</v>
      </c>
      <c r="CY104" t="str">
        <f t="shared" si="69"/>
        <v/>
      </c>
    </row>
    <row r="105" spans="1:281" ht="15" customHeight="1" x14ac:dyDescent="0.25">
      <c r="A105" s="446" t="s">
        <v>129</v>
      </c>
      <c r="B105" s="447" t="s">
        <v>53</v>
      </c>
      <c r="C105" s="447" t="s">
        <v>82</v>
      </c>
      <c r="D105" s="447"/>
      <c r="E105" s="448" t="s">
        <v>150</v>
      </c>
      <c r="F105" s="452">
        <v>3300</v>
      </c>
      <c r="G105" s="449"/>
      <c r="H105" s="449"/>
      <c r="I105" s="449"/>
      <c r="J105" s="449"/>
      <c r="K105" s="449"/>
      <c r="L105" s="450"/>
      <c r="M105" s="449"/>
      <c r="N105" s="449"/>
      <c r="O105" s="449"/>
      <c r="P105" s="449"/>
      <c r="Q105" s="451"/>
      <c r="R105" s="449"/>
      <c r="S105" s="449"/>
      <c r="T105" s="449"/>
      <c r="U105" s="452"/>
      <c r="V105" s="452"/>
      <c r="W105" s="452"/>
      <c r="X105" s="452"/>
      <c r="Y105" s="452"/>
      <c r="Z105" s="452"/>
      <c r="AA105" s="453">
        <f t="shared" si="48"/>
        <v>3300</v>
      </c>
      <c r="AB105" s="432">
        <v>5000000</v>
      </c>
      <c r="AC105" s="449"/>
      <c r="AD105" s="449"/>
      <c r="AE105" s="449"/>
      <c r="AF105" s="449"/>
      <c r="AG105" s="449"/>
      <c r="AH105" s="450"/>
      <c r="AI105" s="449"/>
      <c r="AJ105" s="451"/>
      <c r="AK105" s="451"/>
      <c r="AL105" s="449"/>
      <c r="AM105" s="449"/>
      <c r="AN105" s="449"/>
      <c r="AO105" s="449"/>
      <c r="AP105" s="451"/>
      <c r="AQ105" s="451"/>
      <c r="AR105" s="449"/>
      <c r="AS105" s="449"/>
      <c r="AT105" s="449"/>
      <c r="AU105" s="449"/>
      <c r="AV105" s="449"/>
      <c r="AW105" s="449"/>
      <c r="AX105" s="449"/>
      <c r="AY105" s="449"/>
      <c r="AZ105" s="449"/>
      <c r="BA105" s="199">
        <f t="shared" si="85"/>
        <v>3300</v>
      </c>
      <c r="BB105" s="199"/>
      <c r="BC105" s="173"/>
      <c r="BD105" s="173"/>
      <c r="BE105" s="173"/>
      <c r="BF105" s="173"/>
      <c r="BG105" s="173"/>
      <c r="BH105" s="173"/>
      <c r="BI105" s="173"/>
      <c r="BJ105" s="173"/>
      <c r="BK105" s="173"/>
      <c r="BL105" s="173"/>
      <c r="BM105" s="200">
        <f t="shared" si="90"/>
        <v>3300</v>
      </c>
      <c r="BN105" s="72"/>
      <c r="BO105" s="72"/>
      <c r="BP105" s="72"/>
      <c r="BQ105" s="72"/>
      <c r="BR105" s="72"/>
      <c r="BS105" s="72"/>
      <c r="BT105" s="72"/>
      <c r="BU105" s="72"/>
      <c r="BV105" s="72"/>
      <c r="BW105" s="444"/>
      <c r="BX105" s="444"/>
      <c r="BY105" s="420"/>
      <c r="BZ105" s="420">
        <v>564675</v>
      </c>
      <c r="CA105" s="420">
        <v>256080</v>
      </c>
      <c r="CB105" s="420"/>
      <c r="CC105" s="420"/>
      <c r="CD105" s="420"/>
      <c r="CE105" s="420"/>
      <c r="CF105" s="420"/>
      <c r="CG105" s="420"/>
      <c r="CH105" s="420"/>
      <c r="CI105" s="420"/>
      <c r="CJ105" s="421"/>
      <c r="CK105" s="420">
        <f>SUM(BY105:CJ105)</f>
        <v>820755</v>
      </c>
      <c r="CL105" s="202"/>
      <c r="CM105" s="202"/>
      <c r="CN105" s="202"/>
      <c r="CO105" s="203">
        <f t="shared" si="82"/>
        <v>3300000</v>
      </c>
      <c r="CP105" s="203">
        <f t="shared" si="83"/>
        <v>2479245</v>
      </c>
      <c r="CQ105" s="203">
        <f t="shared" si="75"/>
        <v>820755</v>
      </c>
      <c r="CR105" s="203">
        <f t="shared" si="63"/>
        <v>0</v>
      </c>
      <c r="CS105" s="203">
        <f t="shared" si="64"/>
        <v>820755</v>
      </c>
      <c r="CT105" s="203">
        <f t="shared" si="65"/>
        <v>0</v>
      </c>
      <c r="CU105" s="203">
        <f t="shared" si="66"/>
        <v>0</v>
      </c>
      <c r="CV105" s="203">
        <f t="shared" si="67"/>
        <v>0</v>
      </c>
      <c r="CW105" s="203">
        <f t="shared" si="68"/>
        <v>820755</v>
      </c>
      <c r="CX105" s="203">
        <f t="shared" si="78"/>
        <v>2479245</v>
      </c>
      <c r="CY105" t="str">
        <f t="shared" si="69"/>
        <v/>
      </c>
    </row>
    <row r="106" spans="1:281" ht="15" customHeight="1" x14ac:dyDescent="0.25">
      <c r="A106" s="446" t="s">
        <v>129</v>
      </c>
      <c r="B106" s="447" t="s">
        <v>53</v>
      </c>
      <c r="C106" s="447" t="s">
        <v>84</v>
      </c>
      <c r="D106" s="447"/>
      <c r="E106" s="448" t="s">
        <v>151</v>
      </c>
      <c r="F106" s="452">
        <v>187</v>
      </c>
      <c r="G106" s="449"/>
      <c r="H106" s="449"/>
      <c r="I106" s="449"/>
      <c r="J106" s="449"/>
      <c r="K106" s="449"/>
      <c r="L106" s="450"/>
      <c r="M106" s="449"/>
      <c r="N106" s="449"/>
      <c r="O106" s="449"/>
      <c r="P106" s="449"/>
      <c r="Q106" s="451"/>
      <c r="R106" s="449"/>
      <c r="S106" s="449"/>
      <c r="T106" s="449"/>
      <c r="U106" s="452"/>
      <c r="V106" s="452"/>
      <c r="W106" s="452"/>
      <c r="X106" s="452"/>
      <c r="Y106" s="452"/>
      <c r="Z106" s="452"/>
      <c r="AA106" s="453">
        <f t="shared" si="48"/>
        <v>187</v>
      </c>
      <c r="AB106" s="432">
        <v>200000</v>
      </c>
      <c r="AC106" s="449"/>
      <c r="AD106" s="449"/>
      <c r="AE106" s="449"/>
      <c r="AF106" s="449"/>
      <c r="AG106" s="449"/>
      <c r="AH106" s="450"/>
      <c r="AI106" s="449"/>
      <c r="AJ106" s="449"/>
      <c r="AK106" s="449"/>
      <c r="AL106" s="449"/>
      <c r="AM106" s="449"/>
      <c r="AN106" s="449"/>
      <c r="AO106" s="449"/>
      <c r="AP106" s="451"/>
      <c r="AQ106" s="451"/>
      <c r="AR106" s="451"/>
      <c r="AS106" s="449"/>
      <c r="AT106" s="449"/>
      <c r="AU106" s="449"/>
      <c r="AV106" s="449"/>
      <c r="AW106" s="449"/>
      <c r="AX106" s="449"/>
      <c r="AY106" s="449"/>
      <c r="AZ106" s="449"/>
      <c r="BA106" s="199">
        <f t="shared" si="85"/>
        <v>187</v>
      </c>
      <c r="BB106" s="199"/>
      <c r="BC106" s="173"/>
      <c r="BD106" s="173"/>
      <c r="BE106" s="173"/>
      <c r="BF106" s="173"/>
      <c r="BG106" s="173"/>
      <c r="BH106" s="173"/>
      <c r="BI106" s="173"/>
      <c r="BJ106" s="173"/>
      <c r="BK106" s="173"/>
      <c r="BL106" s="173"/>
      <c r="BM106" s="200">
        <f t="shared" si="90"/>
        <v>187</v>
      </c>
      <c r="BN106" s="72"/>
      <c r="BO106" s="72"/>
      <c r="BP106" s="72"/>
      <c r="BQ106" s="72"/>
      <c r="BR106" s="72"/>
      <c r="BS106" s="72"/>
      <c r="BT106" s="72"/>
      <c r="BU106" s="72"/>
      <c r="BV106" s="72"/>
      <c r="BW106" s="444"/>
      <c r="BX106" s="444"/>
      <c r="BY106" s="420"/>
      <c r="BZ106" s="420">
        <v>0</v>
      </c>
      <c r="CA106" s="420"/>
      <c r="CB106" s="420"/>
      <c r="CC106" s="420"/>
      <c r="CD106" s="420"/>
      <c r="CE106" s="420"/>
      <c r="CF106" s="420"/>
      <c r="CG106" s="420"/>
      <c r="CH106" s="420"/>
      <c r="CI106" s="420"/>
      <c r="CJ106" s="421"/>
      <c r="CK106" s="420">
        <f t="shared" si="84"/>
        <v>0</v>
      </c>
      <c r="CL106" s="202"/>
      <c r="CM106" s="202"/>
      <c r="CN106" s="202"/>
      <c r="CO106" s="203">
        <f t="shared" si="82"/>
        <v>187000</v>
      </c>
      <c r="CP106" s="203">
        <f t="shared" si="83"/>
        <v>187000</v>
      </c>
      <c r="CQ106" s="203">
        <f t="shared" si="75"/>
        <v>0</v>
      </c>
      <c r="CR106" s="203">
        <f t="shared" si="63"/>
        <v>0</v>
      </c>
      <c r="CS106" s="203">
        <f t="shared" si="64"/>
        <v>0</v>
      </c>
      <c r="CT106" s="203">
        <f t="shared" si="65"/>
        <v>0</v>
      </c>
      <c r="CU106" s="203">
        <f t="shared" si="66"/>
        <v>0</v>
      </c>
      <c r="CV106" s="203">
        <f t="shared" si="67"/>
        <v>0</v>
      </c>
      <c r="CW106" s="203">
        <f t="shared" si="68"/>
        <v>0</v>
      </c>
      <c r="CX106" s="203">
        <f t="shared" si="78"/>
        <v>187000</v>
      </c>
      <c r="CY106" t="str">
        <f t="shared" si="69"/>
        <v/>
      </c>
    </row>
    <row r="107" spans="1:281" ht="15" customHeight="1" x14ac:dyDescent="0.25">
      <c r="A107" s="446" t="s">
        <v>129</v>
      </c>
      <c r="B107" s="447" t="s">
        <v>53</v>
      </c>
      <c r="C107" s="447" t="s">
        <v>86</v>
      </c>
      <c r="D107" s="447"/>
      <c r="E107" s="448" t="s">
        <v>152</v>
      </c>
      <c r="F107" s="452">
        <v>10042</v>
      </c>
      <c r="G107" s="449"/>
      <c r="H107" s="449"/>
      <c r="I107" s="449"/>
      <c r="J107" s="449"/>
      <c r="K107" s="449"/>
      <c r="L107" s="450"/>
      <c r="M107" s="449"/>
      <c r="N107" s="449"/>
      <c r="O107" s="449"/>
      <c r="P107" s="449"/>
      <c r="Q107" s="451"/>
      <c r="R107" s="449"/>
      <c r="S107" s="449"/>
      <c r="T107" s="449"/>
      <c r="U107" s="452"/>
      <c r="V107" s="452"/>
      <c r="W107" s="452"/>
      <c r="X107" s="452"/>
      <c r="Y107" s="452"/>
      <c r="Z107" s="452"/>
      <c r="AA107" s="453">
        <f t="shared" si="48"/>
        <v>10042</v>
      </c>
      <c r="AB107" s="432">
        <v>8000000</v>
      </c>
      <c r="AC107" s="449"/>
      <c r="AD107" s="449"/>
      <c r="AE107" s="449"/>
      <c r="AF107" s="449"/>
      <c r="AG107" s="449"/>
      <c r="AH107" s="454"/>
      <c r="AI107" s="449"/>
      <c r="AJ107" s="449"/>
      <c r="AK107" s="449"/>
      <c r="AL107" s="449"/>
      <c r="AM107" s="449"/>
      <c r="AN107" s="449"/>
      <c r="AO107" s="449"/>
      <c r="AP107" s="451"/>
      <c r="AQ107" s="451"/>
      <c r="AR107" s="449"/>
      <c r="AS107" s="451"/>
      <c r="AT107" s="449"/>
      <c r="AU107" s="449"/>
      <c r="AV107" s="449"/>
      <c r="AW107" s="451"/>
      <c r="AX107" s="449"/>
      <c r="AY107" s="449"/>
      <c r="AZ107" s="449"/>
      <c r="BA107" s="199">
        <f t="shared" si="85"/>
        <v>10042</v>
      </c>
      <c r="BB107" s="199"/>
      <c r="BC107" s="173"/>
      <c r="BD107" s="173"/>
      <c r="BE107" s="173"/>
      <c r="BF107" s="173"/>
      <c r="BG107" s="173"/>
      <c r="BH107" s="173"/>
      <c r="BI107" s="173"/>
      <c r="BJ107" s="173"/>
      <c r="BK107" s="173"/>
      <c r="BL107" s="173"/>
      <c r="BM107" s="200">
        <f t="shared" si="90"/>
        <v>10042</v>
      </c>
      <c r="BN107" s="72"/>
      <c r="BO107" s="72"/>
      <c r="BP107" s="72"/>
      <c r="BQ107" s="72"/>
      <c r="BR107" s="72"/>
      <c r="BS107" s="72"/>
      <c r="BT107" s="72"/>
      <c r="BU107" s="72"/>
      <c r="BV107" s="72"/>
      <c r="BW107" s="444"/>
      <c r="BX107" s="444"/>
      <c r="BY107" s="420"/>
      <c r="BZ107" s="420">
        <v>1229314</v>
      </c>
      <c r="CA107" s="420">
        <v>867559</v>
      </c>
      <c r="CB107" s="420"/>
      <c r="CC107" s="420"/>
      <c r="CD107" s="420"/>
      <c r="CE107" s="420"/>
      <c r="CF107" s="420"/>
      <c r="CG107" s="420"/>
      <c r="CH107" s="420"/>
      <c r="CI107" s="420"/>
      <c r="CJ107" s="421"/>
      <c r="CK107" s="420">
        <f t="shared" si="84"/>
        <v>2096873</v>
      </c>
      <c r="CL107" s="202"/>
      <c r="CM107" s="202"/>
      <c r="CN107" s="202"/>
      <c r="CO107" s="203">
        <f t="shared" si="82"/>
        <v>10042000</v>
      </c>
      <c r="CP107" s="203">
        <f t="shared" si="83"/>
        <v>7945127</v>
      </c>
      <c r="CQ107" s="203">
        <f t="shared" si="75"/>
        <v>2096873</v>
      </c>
      <c r="CR107" s="203">
        <f t="shared" si="63"/>
        <v>0</v>
      </c>
      <c r="CS107" s="203">
        <f t="shared" si="64"/>
        <v>2096873</v>
      </c>
      <c r="CT107" s="203">
        <f t="shared" si="65"/>
        <v>0</v>
      </c>
      <c r="CU107" s="203">
        <f t="shared" si="66"/>
        <v>0</v>
      </c>
      <c r="CV107" s="203">
        <f t="shared" si="67"/>
        <v>0</v>
      </c>
      <c r="CW107" s="203">
        <f t="shared" si="68"/>
        <v>2096873</v>
      </c>
      <c r="CX107" s="203">
        <f t="shared" si="78"/>
        <v>7945127</v>
      </c>
      <c r="CY107" t="str">
        <f t="shared" si="69"/>
        <v/>
      </c>
    </row>
    <row r="108" spans="1:281" ht="15" customHeight="1" x14ac:dyDescent="0.25">
      <c r="A108" s="446" t="s">
        <v>129</v>
      </c>
      <c r="B108" s="447" t="s">
        <v>53</v>
      </c>
      <c r="C108" s="447" t="s">
        <v>108</v>
      </c>
      <c r="D108" s="447"/>
      <c r="E108" s="448" t="s">
        <v>153</v>
      </c>
      <c r="F108" s="452">
        <v>27989</v>
      </c>
      <c r="G108" s="449"/>
      <c r="H108" s="449"/>
      <c r="I108" s="449"/>
      <c r="J108" s="449"/>
      <c r="K108" s="449"/>
      <c r="L108" s="450"/>
      <c r="M108" s="449"/>
      <c r="N108" s="449"/>
      <c r="O108" s="449"/>
      <c r="P108" s="449"/>
      <c r="Q108" s="451"/>
      <c r="R108" s="449"/>
      <c r="S108" s="449"/>
      <c r="T108" s="449"/>
      <c r="U108" s="452"/>
      <c r="V108" s="452"/>
      <c r="W108" s="452"/>
      <c r="X108" s="452"/>
      <c r="Y108" s="452"/>
      <c r="Z108" s="452"/>
      <c r="AA108" s="453">
        <f t="shared" si="48"/>
        <v>27989</v>
      </c>
      <c r="AB108" s="432">
        <v>27989000</v>
      </c>
      <c r="AC108" s="449"/>
      <c r="AD108" s="449"/>
      <c r="AE108" s="449"/>
      <c r="AF108" s="449"/>
      <c r="AG108" s="449"/>
      <c r="AH108" s="450"/>
      <c r="AI108" s="449"/>
      <c r="AJ108" s="449"/>
      <c r="AK108" s="449"/>
      <c r="AL108" s="449"/>
      <c r="AM108" s="449"/>
      <c r="AN108" s="449"/>
      <c r="AO108" s="449"/>
      <c r="AP108" s="451"/>
      <c r="AQ108" s="451"/>
      <c r="AR108" s="449"/>
      <c r="AS108" s="451"/>
      <c r="AT108" s="449"/>
      <c r="AU108" s="449"/>
      <c r="AV108" s="449"/>
      <c r="AW108" s="449"/>
      <c r="AX108" s="449"/>
      <c r="AY108" s="449"/>
      <c r="AZ108" s="449"/>
      <c r="BA108" s="199">
        <f t="shared" si="85"/>
        <v>27989</v>
      </c>
      <c r="BB108" s="199"/>
      <c r="BC108" s="173"/>
      <c r="BD108" s="173"/>
      <c r="BE108" s="173"/>
      <c r="BF108" s="173"/>
      <c r="BG108" s="173"/>
      <c r="BH108" s="173"/>
      <c r="BI108" s="173"/>
      <c r="BJ108" s="173"/>
      <c r="BK108" s="173"/>
      <c r="BL108" s="173"/>
      <c r="BM108" s="200">
        <f t="shared" si="90"/>
        <v>27989</v>
      </c>
      <c r="BN108" s="72"/>
      <c r="BO108" s="72"/>
      <c r="BP108" s="72"/>
      <c r="BQ108" s="72"/>
      <c r="BR108" s="72"/>
      <c r="BS108" s="72"/>
      <c r="BT108" s="72"/>
      <c r="BU108" s="72"/>
      <c r="BV108" s="72"/>
      <c r="BW108" s="444"/>
      <c r="BX108" s="444"/>
      <c r="BY108" s="420"/>
      <c r="BZ108" s="420">
        <v>6997200</v>
      </c>
      <c r="CA108" s="420">
        <v>0</v>
      </c>
      <c r="CB108" s="420"/>
      <c r="CC108" s="420"/>
      <c r="CD108" s="420"/>
      <c r="CE108" s="420"/>
      <c r="CF108" s="420"/>
      <c r="CG108" s="420"/>
      <c r="CH108" s="420"/>
      <c r="CI108" s="420"/>
      <c r="CJ108" s="421"/>
      <c r="CK108" s="420">
        <f t="shared" si="84"/>
        <v>6997200</v>
      </c>
      <c r="CL108" s="202"/>
      <c r="CM108" s="202"/>
      <c r="CN108" s="202"/>
      <c r="CO108" s="203">
        <f t="shared" si="82"/>
        <v>27989000</v>
      </c>
      <c r="CP108" s="203">
        <f t="shared" si="83"/>
        <v>20991800</v>
      </c>
      <c r="CQ108" s="203">
        <f t="shared" si="75"/>
        <v>6997200</v>
      </c>
      <c r="CR108" s="203">
        <f t="shared" si="63"/>
        <v>0</v>
      </c>
      <c r="CS108" s="203">
        <f t="shared" si="64"/>
        <v>6997200</v>
      </c>
      <c r="CT108" s="203">
        <f t="shared" si="65"/>
        <v>0</v>
      </c>
      <c r="CU108" s="203">
        <f t="shared" si="66"/>
        <v>0</v>
      </c>
      <c r="CV108" s="203">
        <f t="shared" si="67"/>
        <v>0</v>
      </c>
      <c r="CW108" s="203">
        <f t="shared" si="68"/>
        <v>6997200</v>
      </c>
      <c r="CX108" s="203">
        <f t="shared" si="78"/>
        <v>20991800</v>
      </c>
      <c r="CY108" t="str">
        <f t="shared" si="69"/>
        <v/>
      </c>
    </row>
    <row r="109" spans="1:281" ht="15" customHeight="1" x14ac:dyDescent="0.25">
      <c r="A109" s="446" t="s">
        <v>129</v>
      </c>
      <c r="B109" s="447" t="s">
        <v>53</v>
      </c>
      <c r="C109" s="447" t="s">
        <v>110</v>
      </c>
      <c r="D109" s="447"/>
      <c r="E109" s="448" t="s">
        <v>154</v>
      </c>
      <c r="F109" s="452">
        <v>12596</v>
      </c>
      <c r="G109" s="449"/>
      <c r="H109" s="449"/>
      <c r="I109" s="449"/>
      <c r="J109" s="449"/>
      <c r="K109" s="449"/>
      <c r="L109" s="450"/>
      <c r="M109" s="449"/>
      <c r="N109" s="449"/>
      <c r="O109" s="449"/>
      <c r="P109" s="449"/>
      <c r="Q109" s="451"/>
      <c r="R109" s="449"/>
      <c r="S109" s="449"/>
      <c r="T109" s="449"/>
      <c r="U109" s="452"/>
      <c r="V109" s="452"/>
      <c r="W109" s="452"/>
      <c r="X109" s="452"/>
      <c r="Y109" s="452"/>
      <c r="Z109" s="452"/>
      <c r="AA109" s="453">
        <f t="shared" si="48"/>
        <v>12596</v>
      </c>
      <c r="AB109" s="432">
        <v>14901000</v>
      </c>
      <c r="AC109" s="449"/>
      <c r="AD109" s="449"/>
      <c r="AE109" s="449"/>
      <c r="AF109" s="449"/>
      <c r="AG109" s="449"/>
      <c r="AH109" s="454"/>
      <c r="AI109" s="449"/>
      <c r="AJ109" s="449"/>
      <c r="AK109" s="449"/>
      <c r="AL109" s="449"/>
      <c r="AM109" s="449"/>
      <c r="AN109" s="449"/>
      <c r="AO109" s="449"/>
      <c r="AP109" s="451"/>
      <c r="AQ109" s="451"/>
      <c r="AR109" s="449"/>
      <c r="AS109" s="449"/>
      <c r="AT109" s="449"/>
      <c r="AU109" s="449"/>
      <c r="AV109" s="449"/>
      <c r="AW109" s="449"/>
      <c r="AX109" s="449"/>
      <c r="AY109" s="449"/>
      <c r="AZ109" s="449"/>
      <c r="BA109" s="199">
        <f t="shared" si="85"/>
        <v>12596</v>
      </c>
      <c r="BB109" s="199"/>
      <c r="BC109" s="173"/>
      <c r="BD109" s="173"/>
      <c r="BE109" s="173"/>
      <c r="BF109" s="173"/>
      <c r="BG109" s="173"/>
      <c r="BH109" s="173"/>
      <c r="BI109" s="173"/>
      <c r="BJ109" s="173"/>
      <c r="BK109" s="173"/>
      <c r="BL109" s="173"/>
      <c r="BM109" s="200">
        <f t="shared" si="90"/>
        <v>12596</v>
      </c>
      <c r="BN109" s="72"/>
      <c r="BO109" s="72"/>
      <c r="BP109" s="72"/>
      <c r="BQ109" s="72"/>
      <c r="BR109" s="72"/>
      <c r="BS109" s="72"/>
      <c r="BT109" s="72"/>
      <c r="BU109" s="72"/>
      <c r="BV109" s="72"/>
      <c r="BW109" s="444"/>
      <c r="BX109" s="444"/>
      <c r="BY109" s="420"/>
      <c r="BZ109" s="420">
        <v>2034178</v>
      </c>
      <c r="CA109" s="420">
        <v>1017051</v>
      </c>
      <c r="CB109" s="420"/>
      <c r="CC109" s="420"/>
      <c r="CD109" s="420"/>
      <c r="CE109" s="420"/>
      <c r="CF109" s="420"/>
      <c r="CG109" s="420"/>
      <c r="CH109" s="420"/>
      <c r="CI109" s="420"/>
      <c r="CJ109" s="421"/>
      <c r="CK109" s="420">
        <f t="shared" si="84"/>
        <v>3051229</v>
      </c>
      <c r="CL109" s="202"/>
      <c r="CM109" s="202"/>
      <c r="CN109" s="202"/>
      <c r="CO109" s="203">
        <f t="shared" si="82"/>
        <v>12596000</v>
      </c>
      <c r="CP109" s="203">
        <f t="shared" si="83"/>
        <v>9544771</v>
      </c>
      <c r="CQ109" s="203">
        <f t="shared" si="75"/>
        <v>3051229</v>
      </c>
      <c r="CR109" s="203">
        <f t="shared" si="63"/>
        <v>0</v>
      </c>
      <c r="CS109" s="203">
        <f t="shared" si="64"/>
        <v>3051229</v>
      </c>
      <c r="CT109" s="203">
        <f t="shared" si="65"/>
        <v>0</v>
      </c>
      <c r="CU109" s="203">
        <f t="shared" si="66"/>
        <v>0</v>
      </c>
      <c r="CV109" s="203">
        <f t="shared" si="67"/>
        <v>0</v>
      </c>
      <c r="CW109" s="203">
        <f t="shared" si="68"/>
        <v>3051229</v>
      </c>
      <c r="CX109" s="203">
        <f t="shared" si="78"/>
        <v>9544771</v>
      </c>
      <c r="CY109" t="str">
        <f t="shared" si="69"/>
        <v/>
      </c>
    </row>
    <row r="110" spans="1:281" ht="15" customHeight="1" x14ac:dyDescent="0.25">
      <c r="A110" s="446" t="s">
        <v>129</v>
      </c>
      <c r="B110" s="447" t="s">
        <v>53</v>
      </c>
      <c r="C110" s="447" t="s">
        <v>112</v>
      </c>
      <c r="D110" s="447"/>
      <c r="E110" s="448" t="s">
        <v>155</v>
      </c>
      <c r="F110" s="452">
        <v>41984</v>
      </c>
      <c r="G110" s="449"/>
      <c r="H110" s="449"/>
      <c r="I110" s="449"/>
      <c r="J110" s="449"/>
      <c r="K110" s="449"/>
      <c r="L110" s="450"/>
      <c r="M110" s="449"/>
      <c r="N110" s="449"/>
      <c r="O110" s="449"/>
      <c r="P110" s="449"/>
      <c r="Q110" s="451"/>
      <c r="R110" s="449"/>
      <c r="S110" s="449"/>
      <c r="T110" s="449"/>
      <c r="U110" s="452"/>
      <c r="V110" s="452"/>
      <c r="W110" s="452"/>
      <c r="X110" s="452"/>
      <c r="Y110" s="452"/>
      <c r="Z110" s="452"/>
      <c r="AA110" s="453">
        <f t="shared" ref="AA110:AA172" si="91">SUM(F110:Z110)</f>
        <v>41984</v>
      </c>
      <c r="AB110" s="432">
        <v>41984000</v>
      </c>
      <c r="AC110" s="449"/>
      <c r="AD110" s="449"/>
      <c r="AE110" s="449"/>
      <c r="AF110" s="449"/>
      <c r="AG110" s="449"/>
      <c r="AH110" s="450"/>
      <c r="AI110" s="449"/>
      <c r="AJ110" s="449"/>
      <c r="AK110" s="449"/>
      <c r="AL110" s="449"/>
      <c r="AM110" s="449"/>
      <c r="AN110" s="449"/>
      <c r="AO110" s="449"/>
      <c r="AP110" s="451"/>
      <c r="AQ110" s="451"/>
      <c r="AR110" s="449"/>
      <c r="AS110" s="451"/>
      <c r="AT110" s="449"/>
      <c r="AU110" s="449"/>
      <c r="AV110" s="449"/>
      <c r="AW110" s="449"/>
      <c r="AX110" s="449"/>
      <c r="AY110" s="449"/>
      <c r="AZ110" s="449"/>
      <c r="BA110" s="199">
        <f t="shared" si="85"/>
        <v>41984</v>
      </c>
      <c r="BB110" s="199"/>
      <c r="BC110" s="173"/>
      <c r="BD110" s="173"/>
      <c r="BE110" s="173"/>
      <c r="BF110" s="173"/>
      <c r="BG110" s="173"/>
      <c r="BH110" s="173"/>
      <c r="BI110" s="173"/>
      <c r="BJ110" s="173"/>
      <c r="BK110" s="173"/>
      <c r="BL110" s="173"/>
      <c r="BM110" s="200">
        <f t="shared" si="90"/>
        <v>41984</v>
      </c>
      <c r="BN110" s="72"/>
      <c r="BO110" s="72"/>
      <c r="BP110" s="72"/>
      <c r="BQ110" s="72"/>
      <c r="BR110" s="72"/>
      <c r="BS110" s="72"/>
      <c r="BT110" s="72"/>
      <c r="BU110" s="72"/>
      <c r="BV110" s="72"/>
      <c r="BW110" s="444"/>
      <c r="BX110" s="444"/>
      <c r="BY110" s="420"/>
      <c r="BZ110" s="420">
        <v>6997200</v>
      </c>
      <c r="CA110" s="420">
        <v>0</v>
      </c>
      <c r="CB110" s="420"/>
      <c r="CC110" s="420"/>
      <c r="CD110" s="420"/>
      <c r="CE110" s="420"/>
      <c r="CF110" s="420"/>
      <c r="CG110" s="420"/>
      <c r="CH110" s="420"/>
      <c r="CI110" s="420"/>
      <c r="CJ110" s="421"/>
      <c r="CK110" s="420">
        <f>SUM(BY110:CJ110)</f>
        <v>6997200</v>
      </c>
      <c r="CL110" s="203">
        <f>+CK110-41983200</f>
        <v>-34986000</v>
      </c>
      <c r="CM110" s="202"/>
      <c r="CN110" s="202"/>
      <c r="CO110" s="203">
        <f t="shared" si="82"/>
        <v>41984000</v>
      </c>
      <c r="CP110" s="203">
        <f t="shared" si="83"/>
        <v>34986800</v>
      </c>
      <c r="CQ110" s="203">
        <f t="shared" si="75"/>
        <v>6997200</v>
      </c>
      <c r="CR110" s="203">
        <f t="shared" si="63"/>
        <v>0</v>
      </c>
      <c r="CS110" s="203">
        <f t="shared" si="64"/>
        <v>6997200</v>
      </c>
      <c r="CT110" s="203">
        <f t="shared" si="65"/>
        <v>0</v>
      </c>
      <c r="CU110" s="203">
        <f t="shared" si="66"/>
        <v>0</v>
      </c>
      <c r="CV110" s="203">
        <f t="shared" si="67"/>
        <v>0</v>
      </c>
      <c r="CW110" s="203">
        <f t="shared" si="68"/>
        <v>6997200</v>
      </c>
      <c r="CX110" s="203">
        <f t="shared" si="78"/>
        <v>34986800</v>
      </c>
      <c r="CY110" t="str">
        <f t="shared" si="69"/>
        <v/>
      </c>
    </row>
    <row r="111" spans="1:281" ht="15" customHeight="1" x14ac:dyDescent="0.25">
      <c r="A111" s="436" t="s">
        <v>129</v>
      </c>
      <c r="B111" s="437" t="s">
        <v>156</v>
      </c>
      <c r="C111" s="437"/>
      <c r="D111" s="437"/>
      <c r="E111" s="438" t="s">
        <v>157</v>
      </c>
      <c r="F111" s="442">
        <f>SUM(F112:F116)</f>
        <v>39300</v>
      </c>
      <c r="G111" s="439"/>
      <c r="H111" s="439"/>
      <c r="I111" s="439"/>
      <c r="J111" s="439"/>
      <c r="K111" s="439"/>
      <c r="L111" s="440"/>
      <c r="M111" s="439"/>
      <c r="N111" s="439"/>
      <c r="O111" s="439"/>
      <c r="P111" s="439"/>
      <c r="Q111" s="439"/>
      <c r="R111" s="439"/>
      <c r="S111" s="439"/>
      <c r="T111" s="439"/>
      <c r="U111" s="442"/>
      <c r="V111" s="442"/>
      <c r="W111" s="442"/>
      <c r="X111" s="442"/>
      <c r="Y111" s="442"/>
      <c r="Z111" s="442"/>
      <c r="AA111" s="443">
        <f t="shared" si="91"/>
        <v>39300</v>
      </c>
      <c r="AB111" s="432">
        <f>SUM(AB112:AB116)</f>
        <v>157857000</v>
      </c>
      <c r="AC111" s="439">
        <f>+SUM(AC112:AC116)</f>
        <v>0</v>
      </c>
      <c r="AD111" s="439">
        <f t="shared" ref="AD111:AZ111" si="92">+SUM(AD112:AD116)</f>
        <v>0</v>
      </c>
      <c r="AE111" s="439">
        <f t="shared" si="92"/>
        <v>0</v>
      </c>
      <c r="AF111" s="439">
        <f t="shared" si="92"/>
        <v>0</v>
      </c>
      <c r="AG111" s="439">
        <f t="shared" si="92"/>
        <v>0</v>
      </c>
      <c r="AH111" s="439">
        <f t="shared" si="92"/>
        <v>0</v>
      </c>
      <c r="AI111" s="441">
        <f t="shared" si="92"/>
        <v>0</v>
      </c>
      <c r="AJ111" s="439">
        <f t="shared" si="92"/>
        <v>0</v>
      </c>
      <c r="AK111" s="441">
        <f t="shared" si="92"/>
        <v>0</v>
      </c>
      <c r="AL111" s="439">
        <f t="shared" si="92"/>
        <v>0</v>
      </c>
      <c r="AM111" s="439">
        <f t="shared" si="92"/>
        <v>0</v>
      </c>
      <c r="AN111" s="441">
        <f t="shared" si="92"/>
        <v>0</v>
      </c>
      <c r="AO111" s="439">
        <f t="shared" si="92"/>
        <v>0</v>
      </c>
      <c r="AP111" s="441">
        <f t="shared" si="92"/>
        <v>0</v>
      </c>
      <c r="AQ111" s="441">
        <f t="shared" si="92"/>
        <v>0</v>
      </c>
      <c r="AR111" s="439">
        <f t="shared" si="92"/>
        <v>0</v>
      </c>
      <c r="AS111" s="441">
        <f t="shared" si="92"/>
        <v>0</v>
      </c>
      <c r="AT111" s="441">
        <f t="shared" si="92"/>
        <v>0</v>
      </c>
      <c r="AU111" s="441">
        <f t="shared" si="92"/>
        <v>0</v>
      </c>
      <c r="AV111" s="441">
        <f t="shared" si="92"/>
        <v>0</v>
      </c>
      <c r="AW111" s="439">
        <f t="shared" si="92"/>
        <v>0</v>
      </c>
      <c r="AX111" s="439">
        <f t="shared" si="92"/>
        <v>0</v>
      </c>
      <c r="AY111" s="439">
        <f t="shared" si="92"/>
        <v>0</v>
      </c>
      <c r="AZ111" s="439">
        <f t="shared" si="92"/>
        <v>0</v>
      </c>
      <c r="BA111" s="186">
        <f t="shared" si="85"/>
        <v>39300</v>
      </c>
      <c r="BB111" s="186">
        <f>SUM(BB112:BB116)</f>
        <v>0</v>
      </c>
      <c r="BC111" s="173"/>
      <c r="BD111" s="173"/>
      <c r="BE111" s="173"/>
      <c r="BF111" s="173"/>
      <c r="BG111" s="173"/>
      <c r="BH111" s="173"/>
      <c r="BI111" s="173"/>
      <c r="BJ111" s="173"/>
      <c r="BK111" s="173"/>
      <c r="BL111" s="173"/>
      <c r="BM111" s="188">
        <f t="shared" si="90"/>
        <v>39300</v>
      </c>
      <c r="BN111" s="72"/>
      <c r="BO111" s="72"/>
      <c r="BP111" s="72"/>
      <c r="BQ111" s="72"/>
      <c r="BR111" s="72"/>
      <c r="BS111" s="72"/>
      <c r="BT111" s="72"/>
      <c r="BU111" s="72"/>
      <c r="BV111" s="72"/>
      <c r="BW111" s="444"/>
      <c r="BX111" s="444"/>
      <c r="BY111" s="445">
        <f>SUM(BY112:BY115)</f>
        <v>0</v>
      </c>
      <c r="BZ111" s="445">
        <f>SUM(BZ112:BZ115)</f>
        <v>1742662</v>
      </c>
      <c r="CA111" s="445">
        <f>SUM(CA112:CA115)</f>
        <v>1404467</v>
      </c>
      <c r="CB111" s="445">
        <f>SUM(CB112:CB115)</f>
        <v>0</v>
      </c>
      <c r="CC111" s="445">
        <f>SUM(CC112:CC115)</f>
        <v>0</v>
      </c>
      <c r="CD111" s="445">
        <f t="shared" ref="CD111:CK111" si="93">SUM(CD112:CD116)</f>
        <v>0</v>
      </c>
      <c r="CE111" s="445">
        <f t="shared" si="93"/>
        <v>0</v>
      </c>
      <c r="CF111" s="445">
        <f t="shared" si="93"/>
        <v>0</v>
      </c>
      <c r="CG111" s="445">
        <f t="shared" si="93"/>
        <v>0</v>
      </c>
      <c r="CH111" s="445">
        <f t="shared" si="93"/>
        <v>0</v>
      </c>
      <c r="CI111" s="445">
        <f t="shared" si="93"/>
        <v>0</v>
      </c>
      <c r="CJ111" s="445">
        <f t="shared" si="93"/>
        <v>0</v>
      </c>
      <c r="CK111" s="445">
        <f t="shared" si="93"/>
        <v>3147129</v>
      </c>
      <c r="CL111" s="738" t="e">
        <f>+CK111/BB111</f>
        <v>#DIV/0!</v>
      </c>
      <c r="CM111" s="739"/>
      <c r="CN111" s="190"/>
      <c r="CO111" s="191">
        <f t="shared" si="82"/>
        <v>39300000</v>
      </c>
      <c r="CP111" s="191">
        <f t="shared" si="83"/>
        <v>36152871</v>
      </c>
      <c r="CQ111" s="191">
        <f t="shared" si="75"/>
        <v>3147129</v>
      </c>
      <c r="CR111" s="191">
        <f t="shared" si="63"/>
        <v>0</v>
      </c>
      <c r="CS111" s="191">
        <f t="shared" si="64"/>
        <v>3147129</v>
      </c>
      <c r="CT111" s="191">
        <f t="shared" si="65"/>
        <v>0</v>
      </c>
      <c r="CU111" s="191">
        <f t="shared" si="66"/>
        <v>0</v>
      </c>
      <c r="CV111" s="191">
        <f t="shared" si="67"/>
        <v>0</v>
      </c>
      <c r="CW111" s="191">
        <f t="shared" si="68"/>
        <v>3147129</v>
      </c>
      <c r="CX111" s="191">
        <f t="shared" si="78"/>
        <v>36152871</v>
      </c>
      <c r="CY111" t="str">
        <f t="shared" si="69"/>
        <v/>
      </c>
    </row>
    <row r="112" spans="1:281" s="459" customFormat="1" ht="25.5" customHeight="1" x14ac:dyDescent="0.25">
      <c r="A112" s="446">
        <v>22</v>
      </c>
      <c r="B112" s="447" t="s">
        <v>156</v>
      </c>
      <c r="C112" s="447" t="s">
        <v>57</v>
      </c>
      <c r="D112" s="447"/>
      <c r="E112" s="448" t="s">
        <v>158</v>
      </c>
      <c r="F112" s="452">
        <v>31800</v>
      </c>
      <c r="G112" s="449"/>
      <c r="H112" s="449"/>
      <c r="I112" s="449"/>
      <c r="J112" s="449"/>
      <c r="K112" s="449"/>
      <c r="L112" s="450"/>
      <c r="M112" s="449"/>
      <c r="N112" s="451">
        <f>+N29-N94</f>
        <v>0</v>
      </c>
      <c r="O112" s="449"/>
      <c r="P112" s="449"/>
      <c r="Q112" s="449"/>
      <c r="R112" s="449"/>
      <c r="S112" s="449"/>
      <c r="T112" s="449"/>
      <c r="U112" s="452"/>
      <c r="V112" s="452"/>
      <c r="W112" s="452"/>
      <c r="X112" s="452"/>
      <c r="Y112" s="452"/>
      <c r="Z112" s="452"/>
      <c r="AA112" s="453">
        <f t="shared" si="91"/>
        <v>31800</v>
      </c>
      <c r="AB112" s="456">
        <v>147357000</v>
      </c>
      <c r="AC112" s="449"/>
      <c r="AD112" s="449"/>
      <c r="AE112" s="449"/>
      <c r="AF112" s="449"/>
      <c r="AG112" s="449"/>
      <c r="AH112" s="450"/>
      <c r="AI112" s="451"/>
      <c r="AJ112" s="449"/>
      <c r="AK112" s="451"/>
      <c r="AL112" s="451"/>
      <c r="AM112" s="449"/>
      <c r="AN112" s="449"/>
      <c r="AO112" s="449"/>
      <c r="AP112" s="451"/>
      <c r="AQ112" s="451"/>
      <c r="AR112" s="449"/>
      <c r="AS112" s="451"/>
      <c r="AT112" s="451"/>
      <c r="AU112" s="451"/>
      <c r="AV112" s="451"/>
      <c r="AW112" s="449"/>
      <c r="AX112" s="449"/>
      <c r="AY112" s="449"/>
      <c r="AZ112" s="449"/>
      <c r="BA112" s="199">
        <f t="shared" si="85"/>
        <v>31800</v>
      </c>
      <c r="BB112" s="199"/>
      <c r="BC112" s="457"/>
      <c r="BD112" s="457"/>
      <c r="BE112" s="457"/>
      <c r="BF112" s="457"/>
      <c r="BG112" s="457"/>
      <c r="BH112" s="457"/>
      <c r="BI112" s="457"/>
      <c r="BJ112" s="457"/>
      <c r="BK112" s="457"/>
      <c r="BL112" s="457"/>
      <c r="BM112" s="200">
        <f t="shared" si="90"/>
        <v>31800</v>
      </c>
      <c r="BN112" s="72"/>
      <c r="BO112" s="72"/>
      <c r="BP112" s="72"/>
      <c r="BQ112" s="72"/>
      <c r="BR112" s="72"/>
      <c r="BS112" s="72"/>
      <c r="BT112" s="72"/>
      <c r="BU112" s="72"/>
      <c r="BV112" s="72"/>
      <c r="BW112" s="444"/>
      <c r="BX112" s="458"/>
      <c r="BY112" s="420">
        <v>0</v>
      </c>
      <c r="BZ112" s="420"/>
      <c r="CA112" s="420">
        <v>612908</v>
      </c>
      <c r="CB112" s="420"/>
      <c r="CC112" s="420"/>
      <c r="CD112" s="420"/>
      <c r="CE112" s="420"/>
      <c r="CF112" s="420"/>
      <c r="CG112" s="420"/>
      <c r="CH112" s="420"/>
      <c r="CI112" s="420"/>
      <c r="CJ112" s="421"/>
      <c r="CK112" s="420">
        <f>SUM(BY112:CJ112)</f>
        <v>612908</v>
      </c>
      <c r="CL112" s="202"/>
      <c r="CM112" s="202"/>
      <c r="CN112" s="202"/>
      <c r="CO112" s="203">
        <f t="shared" si="82"/>
        <v>31800000</v>
      </c>
      <c r="CP112" s="203">
        <f t="shared" si="83"/>
        <v>31187092</v>
      </c>
      <c r="CQ112" s="203">
        <f t="shared" si="75"/>
        <v>612908</v>
      </c>
      <c r="CR112" s="203">
        <f t="shared" si="63"/>
        <v>0</v>
      </c>
      <c r="CS112" s="203">
        <f t="shared" si="64"/>
        <v>612908</v>
      </c>
      <c r="CT112" s="203">
        <f t="shared" si="65"/>
        <v>0</v>
      </c>
      <c r="CU112" s="203">
        <f t="shared" si="66"/>
        <v>0</v>
      </c>
      <c r="CV112" s="203">
        <f t="shared" si="67"/>
        <v>0</v>
      </c>
      <c r="CW112" s="203">
        <f t="shared" si="68"/>
        <v>612908</v>
      </c>
      <c r="CX112" s="203">
        <f t="shared" si="78"/>
        <v>31187092</v>
      </c>
      <c r="CY112" t="str">
        <f t="shared" si="69"/>
        <v/>
      </c>
      <c r="CZ112" s="734"/>
      <c r="DA112" s="734"/>
      <c r="DB112" s="734"/>
      <c r="DC112" s="734"/>
      <c r="DD112" s="734"/>
      <c r="DE112" s="734"/>
      <c r="DF112" s="734"/>
      <c r="DG112" s="734"/>
      <c r="DH112" s="734"/>
      <c r="DI112" s="734"/>
      <c r="DJ112" s="734"/>
      <c r="DK112" s="734"/>
      <c r="DL112" s="734"/>
      <c r="DM112" s="734"/>
      <c r="DN112" s="734"/>
      <c r="DO112" s="734"/>
      <c r="DP112" s="734"/>
      <c r="DQ112" s="734"/>
      <c r="DR112" s="734"/>
      <c r="DS112" s="734"/>
      <c r="DT112" s="734"/>
      <c r="DU112" s="734"/>
      <c r="DV112" s="734"/>
      <c r="DW112" s="734"/>
      <c r="DX112" s="734"/>
      <c r="DY112" s="734"/>
      <c r="DZ112" s="734"/>
      <c r="EA112" s="734"/>
      <c r="EB112" s="734"/>
      <c r="EC112" s="734"/>
      <c r="ED112" s="734"/>
      <c r="EE112" s="734"/>
      <c r="EF112" s="734"/>
      <c r="EG112" s="734"/>
      <c r="EH112" s="734"/>
      <c r="EI112" s="734"/>
      <c r="EJ112" s="734"/>
      <c r="EK112" s="734"/>
      <c r="EL112" s="734"/>
      <c r="EM112" s="734"/>
      <c r="EN112" s="734"/>
      <c r="EO112" s="734"/>
      <c r="EP112" s="734"/>
      <c r="EQ112" s="734"/>
      <c r="ER112" s="734"/>
      <c r="ES112" s="734"/>
      <c r="ET112" s="734"/>
      <c r="EU112" s="734"/>
      <c r="EV112" s="734"/>
      <c r="EW112" s="734"/>
      <c r="EX112" s="734"/>
      <c r="EY112" s="734"/>
      <c r="EZ112" s="734"/>
      <c r="FA112" s="734"/>
      <c r="FB112" s="734"/>
      <c r="FC112" s="734"/>
      <c r="FD112" s="734"/>
      <c r="FE112" s="734"/>
      <c r="FF112" s="734"/>
      <c r="FG112" s="734"/>
      <c r="FH112" s="734"/>
      <c r="FI112" s="734"/>
      <c r="FJ112" s="734"/>
      <c r="FK112" s="734"/>
      <c r="FL112" s="734"/>
      <c r="FM112" s="734"/>
      <c r="FN112" s="734"/>
      <c r="FO112" s="734"/>
      <c r="FP112" s="734"/>
      <c r="FQ112" s="734"/>
      <c r="FR112" s="734"/>
      <c r="FS112" s="734"/>
      <c r="FT112" s="734"/>
      <c r="FU112" s="734"/>
      <c r="FV112" s="734"/>
      <c r="FW112" s="734"/>
      <c r="FX112" s="734"/>
      <c r="FY112" s="734"/>
      <c r="FZ112" s="734"/>
      <c r="GA112" s="734"/>
      <c r="GB112" s="734"/>
      <c r="GC112" s="734"/>
      <c r="GD112" s="734"/>
      <c r="GE112" s="734"/>
      <c r="GF112" s="734"/>
      <c r="GG112" s="734"/>
      <c r="GH112" s="734"/>
      <c r="GI112" s="734"/>
      <c r="GJ112" s="734"/>
      <c r="GK112" s="734"/>
      <c r="GL112" s="734"/>
      <c r="GM112" s="734"/>
      <c r="GN112" s="734"/>
      <c r="GO112" s="734"/>
      <c r="GP112" s="734"/>
      <c r="GQ112" s="734"/>
      <c r="GR112" s="734"/>
      <c r="GS112" s="734"/>
      <c r="GT112" s="734"/>
      <c r="GU112" s="734"/>
      <c r="GV112" s="734"/>
      <c r="GW112" s="734"/>
      <c r="GX112" s="734"/>
      <c r="GY112" s="734"/>
      <c r="GZ112" s="734"/>
      <c r="HA112" s="734"/>
      <c r="HB112" s="734"/>
      <c r="HC112" s="734"/>
      <c r="HD112" s="734"/>
      <c r="HE112" s="734"/>
      <c r="HF112" s="734"/>
      <c r="HG112" s="734"/>
      <c r="HH112" s="734"/>
      <c r="HI112" s="734"/>
      <c r="HJ112" s="734"/>
      <c r="HK112" s="734"/>
      <c r="HL112" s="734"/>
      <c r="HM112" s="734"/>
      <c r="HN112" s="734"/>
      <c r="HO112" s="734"/>
      <c r="HP112" s="734"/>
      <c r="HQ112" s="734"/>
      <c r="HR112" s="734"/>
      <c r="HS112" s="734"/>
      <c r="HT112" s="734"/>
      <c r="HU112" s="734"/>
      <c r="HV112" s="734"/>
      <c r="HW112" s="734"/>
      <c r="HX112" s="734"/>
      <c r="HY112" s="734"/>
      <c r="HZ112" s="734"/>
      <c r="IA112" s="734"/>
      <c r="IB112" s="734"/>
      <c r="IC112" s="734"/>
      <c r="ID112" s="734"/>
      <c r="IE112" s="734"/>
      <c r="IF112" s="734"/>
      <c r="IG112" s="734"/>
      <c r="IH112" s="734"/>
      <c r="II112" s="734"/>
      <c r="IJ112" s="734"/>
      <c r="IK112" s="734"/>
      <c r="IL112" s="734"/>
      <c r="IM112" s="734"/>
      <c r="IN112" s="734"/>
      <c r="IO112" s="734"/>
      <c r="IP112" s="734"/>
      <c r="IQ112" s="734"/>
      <c r="IR112" s="734"/>
      <c r="IS112" s="734"/>
      <c r="IT112" s="734"/>
      <c r="IU112" s="734"/>
      <c r="IV112" s="734"/>
      <c r="IW112" s="734"/>
      <c r="IX112" s="734"/>
      <c r="IY112" s="734"/>
      <c r="IZ112" s="734"/>
      <c r="JA112" s="734"/>
      <c r="JB112" s="734"/>
      <c r="JC112" s="734"/>
      <c r="JD112" s="734"/>
      <c r="JE112" s="734"/>
      <c r="JF112" s="734"/>
      <c r="JG112" s="734"/>
      <c r="JH112" s="734"/>
      <c r="JI112" s="734"/>
      <c r="JJ112" s="734"/>
      <c r="JK112" s="734"/>
      <c r="JL112" s="734"/>
      <c r="JM112" s="734"/>
      <c r="JN112" s="734"/>
      <c r="JO112" s="734"/>
      <c r="JP112" s="734"/>
      <c r="JQ112" s="734"/>
      <c r="JR112" s="734"/>
      <c r="JS112" s="734"/>
      <c r="JT112" s="734"/>
      <c r="JU112" s="734"/>
    </row>
    <row r="113" spans="1:281" ht="25.5" customHeight="1" x14ac:dyDescent="0.25">
      <c r="A113" s="446" t="s">
        <v>129</v>
      </c>
      <c r="B113" s="447" t="s">
        <v>156</v>
      </c>
      <c r="C113" s="447" t="s">
        <v>82</v>
      </c>
      <c r="D113" s="447"/>
      <c r="E113" s="448" t="s">
        <v>159</v>
      </c>
      <c r="F113" s="452">
        <v>5000</v>
      </c>
      <c r="G113" s="449"/>
      <c r="H113" s="449"/>
      <c r="I113" s="449"/>
      <c r="J113" s="449"/>
      <c r="K113" s="449"/>
      <c r="L113" s="450"/>
      <c r="M113" s="449"/>
      <c r="N113" s="449"/>
      <c r="O113" s="449"/>
      <c r="P113" s="449"/>
      <c r="Q113" s="449"/>
      <c r="R113" s="449"/>
      <c r="S113" s="449"/>
      <c r="T113" s="449"/>
      <c r="U113" s="452"/>
      <c r="V113" s="452"/>
      <c r="W113" s="452"/>
      <c r="X113" s="452"/>
      <c r="Y113" s="452"/>
      <c r="Z113" s="452"/>
      <c r="AA113" s="453">
        <f t="shared" si="91"/>
        <v>5000</v>
      </c>
      <c r="AB113" s="432">
        <v>7000000</v>
      </c>
      <c r="AC113" s="449"/>
      <c r="AD113" s="449"/>
      <c r="AE113" s="449"/>
      <c r="AF113" s="449"/>
      <c r="AG113" s="449"/>
      <c r="AH113" s="450"/>
      <c r="AI113" s="449"/>
      <c r="AJ113" s="449"/>
      <c r="AK113" s="449"/>
      <c r="AL113" s="449"/>
      <c r="AM113" s="449"/>
      <c r="AN113" s="449"/>
      <c r="AO113" s="449"/>
      <c r="AP113" s="451"/>
      <c r="AQ113" s="451"/>
      <c r="AR113" s="449"/>
      <c r="AS113" s="451"/>
      <c r="AT113" s="449"/>
      <c r="AU113" s="451"/>
      <c r="AV113" s="451"/>
      <c r="AW113" s="449"/>
      <c r="AX113" s="449"/>
      <c r="AY113" s="449"/>
      <c r="AZ113" s="449"/>
      <c r="BA113" s="199">
        <f t="shared" si="85"/>
        <v>5000</v>
      </c>
      <c r="BB113" s="199"/>
      <c r="BC113" s="173"/>
      <c r="BD113" s="173"/>
      <c r="BE113" s="173"/>
      <c r="BF113" s="173"/>
      <c r="BG113" s="173"/>
      <c r="BH113" s="173"/>
      <c r="BI113" s="173"/>
      <c r="BJ113" s="173"/>
      <c r="BK113" s="173"/>
      <c r="BL113" s="173"/>
      <c r="BM113" s="200">
        <f t="shared" si="90"/>
        <v>5000</v>
      </c>
      <c r="BN113" s="72"/>
      <c r="BO113" s="72"/>
      <c r="BP113" s="72"/>
      <c r="BQ113" s="72"/>
      <c r="BR113" s="72"/>
      <c r="BS113" s="72"/>
      <c r="BT113" s="72"/>
      <c r="BU113" s="72"/>
      <c r="BV113" s="72"/>
      <c r="BW113" s="444"/>
      <c r="BX113" s="444"/>
      <c r="BY113" s="420"/>
      <c r="BZ113" s="420">
        <v>1742662</v>
      </c>
      <c r="CA113" s="420">
        <v>791559</v>
      </c>
      <c r="CB113" s="420"/>
      <c r="CC113" s="420"/>
      <c r="CD113" s="420"/>
      <c r="CE113" s="420"/>
      <c r="CF113" s="420"/>
      <c r="CG113" s="420"/>
      <c r="CH113" s="420"/>
      <c r="CI113" s="420"/>
      <c r="CJ113" s="421"/>
      <c r="CK113" s="420">
        <f>SUM(BY113:CJ113)</f>
        <v>2534221</v>
      </c>
      <c r="CL113" s="202"/>
      <c r="CM113" s="202"/>
      <c r="CN113" s="202"/>
      <c r="CO113" s="203">
        <f t="shared" si="82"/>
        <v>5000000</v>
      </c>
      <c r="CP113" s="203">
        <f t="shared" si="83"/>
        <v>2465779</v>
      </c>
      <c r="CQ113" s="203">
        <f t="shared" si="75"/>
        <v>2534221</v>
      </c>
      <c r="CR113" s="203">
        <f t="shared" si="63"/>
        <v>0</v>
      </c>
      <c r="CS113" s="203">
        <f t="shared" si="64"/>
        <v>2534221</v>
      </c>
      <c r="CT113" s="203">
        <f t="shared" si="65"/>
        <v>0</v>
      </c>
      <c r="CU113" s="203">
        <f t="shared" si="66"/>
        <v>0</v>
      </c>
      <c r="CV113" s="203">
        <f t="shared" si="67"/>
        <v>0</v>
      </c>
      <c r="CW113" s="203">
        <f t="shared" si="68"/>
        <v>2534221</v>
      </c>
      <c r="CX113" s="203">
        <f t="shared" si="78"/>
        <v>2465779</v>
      </c>
      <c r="CY113" t="str">
        <f t="shared" si="69"/>
        <v/>
      </c>
    </row>
    <row r="114" spans="1:281" ht="25.5" customHeight="1" x14ac:dyDescent="0.25">
      <c r="A114" s="446" t="s">
        <v>129</v>
      </c>
      <c r="B114" s="447" t="s">
        <v>156</v>
      </c>
      <c r="C114" s="447" t="s">
        <v>86</v>
      </c>
      <c r="D114" s="447"/>
      <c r="E114" s="448"/>
      <c r="F114" s="452"/>
      <c r="G114" s="449"/>
      <c r="H114" s="449"/>
      <c r="I114" s="449"/>
      <c r="J114" s="449"/>
      <c r="K114" s="449"/>
      <c r="L114" s="450"/>
      <c r="M114" s="449"/>
      <c r="N114" s="449"/>
      <c r="O114" s="449"/>
      <c r="P114" s="449"/>
      <c r="Q114" s="449"/>
      <c r="R114" s="449"/>
      <c r="S114" s="449"/>
      <c r="T114" s="449"/>
      <c r="U114" s="452"/>
      <c r="V114" s="452"/>
      <c r="W114" s="452"/>
      <c r="X114" s="452"/>
      <c r="Y114" s="452"/>
      <c r="Z114" s="452"/>
      <c r="AA114" s="453">
        <f t="shared" si="91"/>
        <v>0</v>
      </c>
      <c r="AB114" s="432">
        <v>1500000</v>
      </c>
      <c r="AC114" s="449"/>
      <c r="AD114" s="449"/>
      <c r="AE114" s="449"/>
      <c r="AF114" s="449"/>
      <c r="AG114" s="449"/>
      <c r="AH114" s="450"/>
      <c r="AI114" s="449"/>
      <c r="AJ114" s="449"/>
      <c r="AK114" s="449"/>
      <c r="AL114" s="449"/>
      <c r="AM114" s="449"/>
      <c r="AN114" s="449"/>
      <c r="AO114" s="449"/>
      <c r="AP114" s="451"/>
      <c r="AQ114" s="451"/>
      <c r="AR114" s="449"/>
      <c r="AS114" s="451"/>
      <c r="AT114" s="449"/>
      <c r="AU114" s="449"/>
      <c r="AV114" s="449"/>
      <c r="AW114" s="449"/>
      <c r="AX114" s="449"/>
      <c r="AY114" s="449"/>
      <c r="AZ114" s="449"/>
      <c r="BA114" s="199">
        <f t="shared" si="85"/>
        <v>0</v>
      </c>
      <c r="BB114" s="199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200">
        <f t="shared" si="90"/>
        <v>0</v>
      </c>
      <c r="BN114" s="72"/>
      <c r="BO114" s="72"/>
      <c r="BP114" s="72"/>
      <c r="BQ114" s="72"/>
      <c r="BR114" s="72"/>
      <c r="BS114" s="72"/>
      <c r="BT114" s="72"/>
      <c r="BU114" s="72"/>
      <c r="BV114" s="72"/>
      <c r="BW114" s="444"/>
      <c r="BX114" s="444"/>
      <c r="BY114" s="420"/>
      <c r="BZ114" s="420"/>
      <c r="CA114" s="420"/>
      <c r="CB114" s="420"/>
      <c r="CC114" s="420"/>
      <c r="CD114" s="420"/>
      <c r="CE114" s="420"/>
      <c r="CF114" s="420"/>
      <c r="CG114" s="420"/>
      <c r="CH114" s="420"/>
      <c r="CI114" s="420"/>
      <c r="CJ114" s="421"/>
      <c r="CK114" s="420">
        <f>SUM(BY114:CJ114)</f>
        <v>0</v>
      </c>
      <c r="CL114" s="202"/>
      <c r="CM114" s="202"/>
      <c r="CN114" s="202"/>
      <c r="CO114" s="203">
        <f t="shared" si="82"/>
        <v>0</v>
      </c>
      <c r="CP114" s="203">
        <f t="shared" si="83"/>
        <v>0</v>
      </c>
      <c r="CQ114" s="203">
        <f t="shared" si="75"/>
        <v>0</v>
      </c>
      <c r="CR114" s="203">
        <f t="shared" si="63"/>
        <v>0</v>
      </c>
      <c r="CS114" s="203">
        <f t="shared" si="64"/>
        <v>0</v>
      </c>
      <c r="CT114" s="203">
        <f t="shared" si="65"/>
        <v>0</v>
      </c>
      <c r="CU114" s="203">
        <f t="shared" si="66"/>
        <v>0</v>
      </c>
      <c r="CV114" s="203">
        <f t="shared" si="67"/>
        <v>0</v>
      </c>
      <c r="CW114" s="203">
        <f t="shared" si="68"/>
        <v>0</v>
      </c>
      <c r="CX114" s="203">
        <f t="shared" si="78"/>
        <v>0</v>
      </c>
      <c r="CY114" t="str">
        <f t="shared" si="69"/>
        <v/>
      </c>
    </row>
    <row r="115" spans="1:281" ht="25.5" customHeight="1" x14ac:dyDescent="0.25">
      <c r="A115" s="446" t="s">
        <v>129</v>
      </c>
      <c r="B115" s="447" t="s">
        <v>156</v>
      </c>
      <c r="C115" s="447" t="s">
        <v>112</v>
      </c>
      <c r="D115" s="447"/>
      <c r="E115" s="448" t="s">
        <v>160</v>
      </c>
      <c r="F115" s="452">
        <v>2500</v>
      </c>
      <c r="G115" s="449"/>
      <c r="H115" s="449"/>
      <c r="I115" s="449"/>
      <c r="J115" s="449"/>
      <c r="K115" s="449"/>
      <c r="L115" s="450"/>
      <c r="M115" s="449"/>
      <c r="N115" s="449"/>
      <c r="O115" s="449"/>
      <c r="P115" s="449"/>
      <c r="Q115" s="449"/>
      <c r="R115" s="449"/>
      <c r="S115" s="449"/>
      <c r="T115" s="449"/>
      <c r="U115" s="452"/>
      <c r="V115" s="452"/>
      <c r="W115" s="452"/>
      <c r="X115" s="452"/>
      <c r="Y115" s="452"/>
      <c r="Z115" s="452"/>
      <c r="AA115" s="453">
        <f t="shared" si="91"/>
        <v>2500</v>
      </c>
      <c r="AB115" s="432">
        <v>2000000</v>
      </c>
      <c r="AC115" s="449"/>
      <c r="AD115" s="449"/>
      <c r="AE115" s="449"/>
      <c r="AF115" s="449"/>
      <c r="AG115" s="449"/>
      <c r="AH115" s="450"/>
      <c r="AI115" s="449"/>
      <c r="AJ115" s="449"/>
      <c r="AK115" s="449"/>
      <c r="AL115" s="449"/>
      <c r="AM115" s="449"/>
      <c r="AN115" s="449"/>
      <c r="AO115" s="449"/>
      <c r="AP115" s="451"/>
      <c r="AQ115" s="451"/>
      <c r="AR115" s="449"/>
      <c r="AS115" s="449"/>
      <c r="AT115" s="449"/>
      <c r="AU115" s="451"/>
      <c r="AV115" s="449"/>
      <c r="AW115" s="449"/>
      <c r="AX115" s="449"/>
      <c r="AY115" s="449"/>
      <c r="AZ115" s="449"/>
      <c r="BA115" s="199">
        <f t="shared" si="85"/>
        <v>2500</v>
      </c>
      <c r="BB115" s="199"/>
      <c r="BC115" s="173"/>
      <c r="BD115" s="173"/>
      <c r="BE115" s="173"/>
      <c r="BF115" s="173"/>
      <c r="BG115" s="173"/>
      <c r="BH115" s="173"/>
      <c r="BI115" s="173"/>
      <c r="BJ115" s="173"/>
      <c r="BK115" s="173"/>
      <c r="BL115" s="173"/>
      <c r="BM115" s="200">
        <f t="shared" si="90"/>
        <v>2500</v>
      </c>
      <c r="BN115" s="72"/>
      <c r="BO115" s="72"/>
      <c r="BP115" s="72"/>
      <c r="BQ115" s="72"/>
      <c r="BR115" s="72"/>
      <c r="BS115" s="72"/>
      <c r="BT115" s="72"/>
      <c r="BU115" s="72"/>
      <c r="BV115" s="72"/>
      <c r="BW115" s="444"/>
      <c r="BX115" s="444"/>
      <c r="BY115" s="420"/>
      <c r="BZ115" s="420"/>
      <c r="CA115" s="420"/>
      <c r="CB115" s="420"/>
      <c r="CC115" s="420"/>
      <c r="CD115" s="420"/>
      <c r="CE115" s="420"/>
      <c r="CF115" s="420"/>
      <c r="CG115" s="420"/>
      <c r="CH115" s="420"/>
      <c r="CI115" s="420"/>
      <c r="CJ115" s="421"/>
      <c r="CK115" s="420">
        <f>SUM(BY115:CJ115)</f>
        <v>0</v>
      </c>
      <c r="CL115" s="202"/>
      <c r="CM115" s="202"/>
      <c r="CN115" s="202"/>
      <c r="CO115" s="203">
        <f t="shared" si="82"/>
        <v>2500000</v>
      </c>
      <c r="CP115" s="203">
        <f t="shared" si="83"/>
        <v>2500000</v>
      </c>
      <c r="CQ115" s="203">
        <f t="shared" si="75"/>
        <v>0</v>
      </c>
      <c r="CR115" s="203">
        <f t="shared" si="63"/>
        <v>0</v>
      </c>
      <c r="CS115" s="203">
        <f t="shared" si="64"/>
        <v>0</v>
      </c>
      <c r="CT115" s="203">
        <f t="shared" si="65"/>
        <v>0</v>
      </c>
      <c r="CU115" s="203">
        <f t="shared" si="66"/>
        <v>0</v>
      </c>
      <c r="CV115" s="203">
        <f t="shared" si="67"/>
        <v>0</v>
      </c>
      <c r="CW115" s="203">
        <f t="shared" si="68"/>
        <v>0</v>
      </c>
      <c r="CX115" s="203">
        <f t="shared" si="78"/>
        <v>2500000</v>
      </c>
      <c r="CY115" t="str">
        <f t="shared" si="69"/>
        <v/>
      </c>
    </row>
    <row r="116" spans="1:281" s="459" customFormat="1" ht="15" customHeight="1" x14ac:dyDescent="0.25">
      <c r="A116" s="446">
        <v>22</v>
      </c>
      <c r="B116" s="447" t="s">
        <v>156</v>
      </c>
      <c r="C116" s="447" t="s">
        <v>161</v>
      </c>
      <c r="D116" s="447"/>
      <c r="E116" s="448" t="s">
        <v>162</v>
      </c>
      <c r="F116" s="452"/>
      <c r="G116" s="449"/>
      <c r="H116" s="449"/>
      <c r="I116" s="449"/>
      <c r="J116" s="449"/>
      <c r="K116" s="449"/>
      <c r="L116" s="450"/>
      <c r="M116" s="449"/>
      <c r="N116" s="449"/>
      <c r="O116" s="449"/>
      <c r="P116" s="449"/>
      <c r="Q116" s="449"/>
      <c r="R116" s="449"/>
      <c r="S116" s="449"/>
      <c r="T116" s="449"/>
      <c r="U116" s="452"/>
      <c r="V116" s="452"/>
      <c r="W116" s="452"/>
      <c r="X116" s="452"/>
      <c r="Y116" s="452"/>
      <c r="Z116" s="452"/>
      <c r="AA116" s="453">
        <f t="shared" si="91"/>
        <v>0</v>
      </c>
      <c r="AB116" s="456">
        <v>0</v>
      </c>
      <c r="AC116" s="449"/>
      <c r="AD116" s="449"/>
      <c r="AE116" s="449"/>
      <c r="AF116" s="449"/>
      <c r="AG116" s="449"/>
      <c r="AH116" s="450"/>
      <c r="AI116" s="449"/>
      <c r="AJ116" s="449"/>
      <c r="AK116" s="449"/>
      <c r="AL116" s="451"/>
      <c r="AM116" s="451"/>
      <c r="AN116" s="451"/>
      <c r="AO116" s="449"/>
      <c r="AP116" s="451"/>
      <c r="AQ116" s="451"/>
      <c r="AR116" s="449"/>
      <c r="AS116" s="451"/>
      <c r="AT116" s="449"/>
      <c r="AU116" s="449"/>
      <c r="AV116" s="449"/>
      <c r="AW116" s="449"/>
      <c r="AX116" s="449"/>
      <c r="AY116" s="449"/>
      <c r="AZ116" s="449"/>
      <c r="BA116" s="199">
        <f t="shared" si="85"/>
        <v>0</v>
      </c>
      <c r="BB116" s="199"/>
      <c r="BC116" s="457"/>
      <c r="BD116" s="457"/>
      <c r="BE116" s="457"/>
      <c r="BF116" s="457"/>
      <c r="BG116" s="457"/>
      <c r="BH116" s="457"/>
      <c r="BI116" s="457"/>
      <c r="BJ116" s="457"/>
      <c r="BK116" s="457"/>
      <c r="BL116" s="457"/>
      <c r="BM116" s="200">
        <f t="shared" si="90"/>
        <v>0</v>
      </c>
      <c r="BN116" s="72"/>
      <c r="BO116" s="72"/>
      <c r="BP116" s="72"/>
      <c r="BQ116" s="72"/>
      <c r="BR116" s="72"/>
      <c r="BS116" s="72"/>
      <c r="BT116" s="72"/>
      <c r="BU116" s="72"/>
      <c r="BV116" s="72"/>
      <c r="BW116" s="444"/>
      <c r="BX116" s="458"/>
      <c r="BY116" s="420"/>
      <c r="BZ116" s="420"/>
      <c r="CA116" s="420"/>
      <c r="CB116" s="420"/>
      <c r="CC116" s="420"/>
      <c r="CD116" s="420"/>
      <c r="CE116" s="420"/>
      <c r="CF116" s="420"/>
      <c r="CG116" s="420"/>
      <c r="CH116" s="420"/>
      <c r="CI116" s="420"/>
      <c r="CJ116" s="421"/>
      <c r="CK116" s="420">
        <f>SUM(BY116:CJ116)</f>
        <v>0</v>
      </c>
      <c r="CL116" s="202"/>
      <c r="CM116" s="202"/>
      <c r="CN116" s="202"/>
      <c r="CO116" s="203">
        <f t="shared" si="82"/>
        <v>0</v>
      </c>
      <c r="CP116" s="203">
        <f t="shared" si="83"/>
        <v>0</v>
      </c>
      <c r="CQ116" s="203">
        <f t="shared" si="75"/>
        <v>0</v>
      </c>
      <c r="CR116" s="203">
        <f t="shared" si="63"/>
        <v>0</v>
      </c>
      <c r="CS116" s="203">
        <f t="shared" si="64"/>
        <v>0</v>
      </c>
      <c r="CT116" s="203">
        <f t="shared" si="65"/>
        <v>0</v>
      </c>
      <c r="CU116" s="203">
        <f t="shared" si="66"/>
        <v>0</v>
      </c>
      <c r="CV116" s="203">
        <f t="shared" si="67"/>
        <v>0</v>
      </c>
      <c r="CW116" s="203">
        <f t="shared" si="68"/>
        <v>0</v>
      </c>
      <c r="CX116" s="203">
        <f t="shared" si="78"/>
        <v>0</v>
      </c>
      <c r="CY116" t="str">
        <f t="shared" si="69"/>
        <v/>
      </c>
      <c r="CZ116" s="734"/>
      <c r="DA116" s="734"/>
      <c r="DB116" s="734"/>
      <c r="DC116" s="734"/>
      <c r="DD116" s="734"/>
      <c r="DE116" s="734"/>
      <c r="DF116" s="734"/>
      <c r="DG116" s="734"/>
      <c r="DH116" s="734"/>
      <c r="DI116" s="734"/>
      <c r="DJ116" s="734"/>
      <c r="DK116" s="734"/>
      <c r="DL116" s="734"/>
      <c r="DM116" s="734"/>
      <c r="DN116" s="734"/>
      <c r="DO116" s="734"/>
      <c r="DP116" s="734"/>
      <c r="DQ116" s="734"/>
      <c r="DR116" s="734"/>
      <c r="DS116" s="734"/>
      <c r="DT116" s="734"/>
      <c r="DU116" s="734"/>
      <c r="DV116" s="734"/>
      <c r="DW116" s="734"/>
      <c r="DX116" s="734"/>
      <c r="DY116" s="734"/>
      <c r="DZ116" s="734"/>
      <c r="EA116" s="734"/>
      <c r="EB116" s="734"/>
      <c r="EC116" s="734"/>
      <c r="ED116" s="734"/>
      <c r="EE116" s="734"/>
      <c r="EF116" s="734"/>
      <c r="EG116" s="734"/>
      <c r="EH116" s="734"/>
      <c r="EI116" s="734"/>
      <c r="EJ116" s="734"/>
      <c r="EK116" s="734"/>
      <c r="EL116" s="734"/>
      <c r="EM116" s="734"/>
      <c r="EN116" s="734"/>
      <c r="EO116" s="734"/>
      <c r="EP116" s="734"/>
      <c r="EQ116" s="734"/>
      <c r="ER116" s="734"/>
      <c r="ES116" s="734"/>
      <c r="ET116" s="734"/>
      <c r="EU116" s="734"/>
      <c r="EV116" s="734"/>
      <c r="EW116" s="734"/>
      <c r="EX116" s="734"/>
      <c r="EY116" s="734"/>
      <c r="EZ116" s="734"/>
      <c r="FA116" s="734"/>
      <c r="FB116" s="734"/>
      <c r="FC116" s="734"/>
      <c r="FD116" s="734"/>
      <c r="FE116" s="734"/>
      <c r="FF116" s="734"/>
      <c r="FG116" s="734"/>
      <c r="FH116" s="734"/>
      <c r="FI116" s="734"/>
      <c r="FJ116" s="734"/>
      <c r="FK116" s="734"/>
      <c r="FL116" s="734"/>
      <c r="FM116" s="734"/>
      <c r="FN116" s="734"/>
      <c r="FO116" s="734"/>
      <c r="FP116" s="734"/>
      <c r="FQ116" s="734"/>
      <c r="FR116" s="734"/>
      <c r="FS116" s="734"/>
      <c r="FT116" s="734"/>
      <c r="FU116" s="734"/>
      <c r="FV116" s="734"/>
      <c r="FW116" s="734"/>
      <c r="FX116" s="734"/>
      <c r="FY116" s="734"/>
      <c r="FZ116" s="734"/>
      <c r="GA116" s="734"/>
      <c r="GB116" s="734"/>
      <c r="GC116" s="734"/>
      <c r="GD116" s="734"/>
      <c r="GE116" s="734"/>
      <c r="GF116" s="734"/>
      <c r="GG116" s="734"/>
      <c r="GH116" s="734"/>
      <c r="GI116" s="734"/>
      <c r="GJ116" s="734"/>
      <c r="GK116" s="734"/>
      <c r="GL116" s="734"/>
      <c r="GM116" s="734"/>
      <c r="GN116" s="734"/>
      <c r="GO116" s="734"/>
      <c r="GP116" s="734"/>
      <c r="GQ116" s="734"/>
      <c r="GR116" s="734"/>
      <c r="GS116" s="734"/>
      <c r="GT116" s="734"/>
      <c r="GU116" s="734"/>
      <c r="GV116" s="734"/>
      <c r="GW116" s="734"/>
      <c r="GX116" s="734"/>
      <c r="GY116" s="734"/>
      <c r="GZ116" s="734"/>
      <c r="HA116" s="734"/>
      <c r="HB116" s="734"/>
      <c r="HC116" s="734"/>
      <c r="HD116" s="734"/>
      <c r="HE116" s="734"/>
      <c r="HF116" s="734"/>
      <c r="HG116" s="734"/>
      <c r="HH116" s="734"/>
      <c r="HI116" s="734"/>
      <c r="HJ116" s="734"/>
      <c r="HK116" s="734"/>
      <c r="HL116" s="734"/>
      <c r="HM116" s="734"/>
      <c r="HN116" s="734"/>
      <c r="HO116" s="734"/>
      <c r="HP116" s="734"/>
      <c r="HQ116" s="734"/>
      <c r="HR116" s="734"/>
      <c r="HS116" s="734"/>
      <c r="HT116" s="734"/>
      <c r="HU116" s="734"/>
      <c r="HV116" s="734"/>
      <c r="HW116" s="734"/>
      <c r="HX116" s="734"/>
      <c r="HY116" s="734"/>
      <c r="HZ116" s="734"/>
      <c r="IA116" s="734"/>
      <c r="IB116" s="734"/>
      <c r="IC116" s="734"/>
      <c r="ID116" s="734"/>
      <c r="IE116" s="734"/>
      <c r="IF116" s="734"/>
      <c r="IG116" s="734"/>
      <c r="IH116" s="734"/>
      <c r="II116" s="734"/>
      <c r="IJ116" s="734"/>
      <c r="IK116" s="734"/>
      <c r="IL116" s="734"/>
      <c r="IM116" s="734"/>
      <c r="IN116" s="734"/>
      <c r="IO116" s="734"/>
      <c r="IP116" s="734"/>
      <c r="IQ116" s="734"/>
      <c r="IR116" s="734"/>
      <c r="IS116" s="734"/>
      <c r="IT116" s="734"/>
      <c r="IU116" s="734"/>
      <c r="IV116" s="734"/>
      <c r="IW116" s="734"/>
      <c r="IX116" s="734"/>
      <c r="IY116" s="734"/>
      <c r="IZ116" s="734"/>
      <c r="JA116" s="734"/>
      <c r="JB116" s="734"/>
      <c r="JC116" s="734"/>
      <c r="JD116" s="734"/>
      <c r="JE116" s="734"/>
      <c r="JF116" s="734"/>
      <c r="JG116" s="734"/>
      <c r="JH116" s="734"/>
      <c r="JI116" s="734"/>
      <c r="JJ116" s="734"/>
      <c r="JK116" s="734"/>
      <c r="JL116" s="734"/>
      <c r="JM116" s="734"/>
      <c r="JN116" s="734"/>
      <c r="JO116" s="734"/>
      <c r="JP116" s="734"/>
      <c r="JQ116" s="734"/>
      <c r="JR116" s="734"/>
      <c r="JS116" s="734"/>
      <c r="JT116" s="734"/>
      <c r="JU116" s="734"/>
    </row>
    <row r="117" spans="1:281" ht="15" customHeight="1" x14ac:dyDescent="0.25">
      <c r="A117" s="436" t="s">
        <v>129</v>
      </c>
      <c r="B117" s="437" t="s">
        <v>163</v>
      </c>
      <c r="C117" s="437"/>
      <c r="D117" s="437"/>
      <c r="E117" s="438" t="s">
        <v>164</v>
      </c>
      <c r="F117" s="442">
        <f>SUM(F118:F119)</f>
        <v>30000</v>
      </c>
      <c r="G117" s="439"/>
      <c r="H117" s="439"/>
      <c r="I117" s="439"/>
      <c r="J117" s="439"/>
      <c r="K117" s="439"/>
      <c r="L117" s="440"/>
      <c r="M117" s="439"/>
      <c r="N117" s="439"/>
      <c r="O117" s="439"/>
      <c r="P117" s="439"/>
      <c r="Q117" s="439"/>
      <c r="R117" s="439"/>
      <c r="S117" s="439"/>
      <c r="T117" s="439"/>
      <c r="U117" s="442"/>
      <c r="V117" s="442"/>
      <c r="W117" s="442"/>
      <c r="X117" s="442"/>
      <c r="Y117" s="442"/>
      <c r="Z117" s="442"/>
      <c r="AA117" s="443">
        <f t="shared" si="91"/>
        <v>30000</v>
      </c>
      <c r="AB117" s="432">
        <f>SUM(AB118:AB119)</f>
        <v>6000000</v>
      </c>
      <c r="AC117" s="439"/>
      <c r="AD117" s="439"/>
      <c r="AE117" s="439"/>
      <c r="AF117" s="439"/>
      <c r="AG117" s="439"/>
      <c r="AH117" s="440"/>
      <c r="AI117" s="439"/>
      <c r="AJ117" s="439"/>
      <c r="AK117" s="439"/>
      <c r="AL117" s="439"/>
      <c r="AM117" s="439"/>
      <c r="AN117" s="439"/>
      <c r="AO117" s="439"/>
      <c r="AP117" s="441"/>
      <c r="AQ117" s="441"/>
      <c r="AR117" s="439"/>
      <c r="AS117" s="441"/>
      <c r="AT117" s="439"/>
      <c r="AU117" s="439"/>
      <c r="AV117" s="441"/>
      <c r="AW117" s="439"/>
      <c r="AX117" s="439"/>
      <c r="AY117" s="439"/>
      <c r="AZ117" s="439"/>
      <c r="BA117" s="186">
        <f t="shared" si="85"/>
        <v>30000</v>
      </c>
      <c r="BB117" s="186">
        <f>SUM(BB118:BB119)</f>
        <v>0</v>
      </c>
      <c r="BC117" s="173"/>
      <c r="BD117" s="173"/>
      <c r="BE117" s="173"/>
      <c r="BF117" s="173"/>
      <c r="BG117" s="173"/>
      <c r="BH117" s="173"/>
      <c r="BI117" s="173"/>
      <c r="BJ117" s="173"/>
      <c r="BK117" s="173"/>
      <c r="BL117" s="173"/>
      <c r="BM117" s="188">
        <f t="shared" si="90"/>
        <v>30000</v>
      </c>
      <c r="BN117" s="72"/>
      <c r="BO117" s="72"/>
      <c r="BP117" s="72"/>
      <c r="BQ117" s="72"/>
      <c r="BR117" s="72"/>
      <c r="BS117" s="72"/>
      <c r="BT117" s="72"/>
      <c r="BU117" s="72"/>
      <c r="BV117" s="72"/>
      <c r="BW117" s="444"/>
      <c r="BX117" s="444"/>
      <c r="BY117" s="445">
        <f>SUM(BY118:BY119)</f>
        <v>0</v>
      </c>
      <c r="BZ117" s="445">
        <f t="shared" ref="BZ117:CK117" si="94">SUM(BZ118:BZ119)</f>
        <v>257040</v>
      </c>
      <c r="CA117" s="445">
        <f t="shared" si="94"/>
        <v>97444</v>
      </c>
      <c r="CB117" s="445">
        <f t="shared" si="94"/>
        <v>0</v>
      </c>
      <c r="CC117" s="445">
        <f t="shared" si="94"/>
        <v>0</v>
      </c>
      <c r="CD117" s="445">
        <f t="shared" si="94"/>
        <v>0</v>
      </c>
      <c r="CE117" s="445">
        <f t="shared" si="94"/>
        <v>0</v>
      </c>
      <c r="CF117" s="445">
        <f t="shared" si="94"/>
        <v>0</v>
      </c>
      <c r="CG117" s="445">
        <f t="shared" si="94"/>
        <v>0</v>
      </c>
      <c r="CH117" s="445">
        <f t="shared" si="94"/>
        <v>0</v>
      </c>
      <c r="CI117" s="445">
        <f>SUM(CI118:CI119)</f>
        <v>0</v>
      </c>
      <c r="CJ117" s="445">
        <f t="shared" si="94"/>
        <v>0</v>
      </c>
      <c r="CK117" s="445">
        <f t="shared" si="94"/>
        <v>354484</v>
      </c>
      <c r="CL117" s="738" t="e">
        <f>+CK117/BB117</f>
        <v>#DIV/0!</v>
      </c>
      <c r="CM117" s="739"/>
      <c r="CN117" s="190"/>
      <c r="CO117" s="191">
        <f t="shared" si="82"/>
        <v>30000000</v>
      </c>
      <c r="CP117" s="191">
        <f t="shared" si="83"/>
        <v>29645516</v>
      </c>
      <c r="CQ117" s="191">
        <f t="shared" si="75"/>
        <v>354484</v>
      </c>
      <c r="CR117" s="191">
        <f t="shared" si="63"/>
        <v>0</v>
      </c>
      <c r="CS117" s="191">
        <f t="shared" si="64"/>
        <v>354484</v>
      </c>
      <c r="CT117" s="191">
        <f t="shared" si="65"/>
        <v>0</v>
      </c>
      <c r="CU117" s="191">
        <f t="shared" si="66"/>
        <v>0</v>
      </c>
      <c r="CV117" s="191">
        <f t="shared" si="67"/>
        <v>0</v>
      </c>
      <c r="CW117" s="191">
        <f t="shared" si="68"/>
        <v>354484</v>
      </c>
      <c r="CX117" s="191">
        <f t="shared" si="78"/>
        <v>29645516</v>
      </c>
      <c r="CY117" t="str">
        <f t="shared" si="69"/>
        <v/>
      </c>
    </row>
    <row r="118" spans="1:281" ht="15" customHeight="1" x14ac:dyDescent="0.25">
      <c r="A118" s="446" t="s">
        <v>129</v>
      </c>
      <c r="B118" s="447" t="s">
        <v>163</v>
      </c>
      <c r="C118" s="447" t="s">
        <v>57</v>
      </c>
      <c r="D118" s="447"/>
      <c r="E118" s="448" t="s">
        <v>165</v>
      </c>
      <c r="F118" s="452">
        <v>30000</v>
      </c>
      <c r="G118" s="449"/>
      <c r="H118" s="449"/>
      <c r="I118" s="449"/>
      <c r="J118" s="449"/>
      <c r="K118" s="449"/>
      <c r="L118" s="450"/>
      <c r="M118" s="449"/>
      <c r="N118" s="449"/>
      <c r="O118" s="449"/>
      <c r="P118" s="449"/>
      <c r="Q118" s="449"/>
      <c r="R118" s="449"/>
      <c r="S118" s="449"/>
      <c r="T118" s="449"/>
      <c r="U118" s="452"/>
      <c r="V118" s="452"/>
      <c r="W118" s="452"/>
      <c r="X118" s="452"/>
      <c r="Y118" s="452"/>
      <c r="Z118" s="452"/>
      <c r="AA118" s="453">
        <f t="shared" si="91"/>
        <v>30000</v>
      </c>
      <c r="AB118" s="432">
        <v>3000000</v>
      </c>
      <c r="AC118" s="449"/>
      <c r="AD118" s="449"/>
      <c r="AE118" s="449"/>
      <c r="AF118" s="449"/>
      <c r="AG118" s="449"/>
      <c r="AH118" s="450"/>
      <c r="AI118" s="449"/>
      <c r="AJ118" s="449"/>
      <c r="AK118" s="449"/>
      <c r="AL118" s="449"/>
      <c r="AM118" s="449"/>
      <c r="AN118" s="449"/>
      <c r="AO118" s="449"/>
      <c r="AP118" s="451"/>
      <c r="AQ118" s="451"/>
      <c r="AR118" s="449"/>
      <c r="AS118" s="451"/>
      <c r="AT118" s="449"/>
      <c r="AU118" s="449"/>
      <c r="AV118" s="451"/>
      <c r="AW118" s="449"/>
      <c r="AX118" s="449"/>
      <c r="AY118" s="449"/>
      <c r="AZ118" s="449"/>
      <c r="BA118" s="199">
        <f t="shared" si="85"/>
        <v>30000</v>
      </c>
      <c r="BB118" s="199"/>
      <c r="BC118" s="173"/>
      <c r="BD118" s="173"/>
      <c r="BE118" s="173"/>
      <c r="BF118" s="173"/>
      <c r="BG118" s="173"/>
      <c r="BH118" s="173"/>
      <c r="BI118" s="173"/>
      <c r="BJ118" s="173"/>
      <c r="BK118" s="173"/>
      <c r="BL118" s="173"/>
      <c r="BM118" s="200">
        <f t="shared" si="90"/>
        <v>30000</v>
      </c>
      <c r="BN118" s="72"/>
      <c r="BO118" s="72"/>
      <c r="BP118" s="72"/>
      <c r="BQ118" s="72"/>
      <c r="BR118" s="72"/>
      <c r="BS118" s="72"/>
      <c r="BT118" s="72"/>
      <c r="BU118" s="72"/>
      <c r="BV118" s="72"/>
      <c r="BW118" s="444"/>
      <c r="BX118" s="444"/>
      <c r="BY118" s="420"/>
      <c r="BZ118" s="420">
        <v>257040</v>
      </c>
      <c r="CA118" s="420">
        <v>97444</v>
      </c>
      <c r="CB118" s="420"/>
      <c r="CC118" s="420"/>
      <c r="CD118" s="420"/>
      <c r="CE118" s="420"/>
      <c r="CF118" s="420"/>
      <c r="CG118" s="420"/>
      <c r="CH118" s="420"/>
      <c r="CI118" s="420"/>
      <c r="CJ118" s="421"/>
      <c r="CK118" s="420">
        <f>SUM(BY118:CJ118)</f>
        <v>354484</v>
      </c>
      <c r="CL118" s="202"/>
      <c r="CM118" s="202"/>
      <c r="CN118" s="202"/>
      <c r="CO118" s="203">
        <f t="shared" si="82"/>
        <v>30000000</v>
      </c>
      <c r="CP118" s="203">
        <f t="shared" si="83"/>
        <v>29645516</v>
      </c>
      <c r="CQ118" s="203">
        <f t="shared" si="75"/>
        <v>354484</v>
      </c>
      <c r="CR118" s="203">
        <f t="shared" si="63"/>
        <v>0</v>
      </c>
      <c r="CS118" s="203">
        <f t="shared" si="64"/>
        <v>354484</v>
      </c>
      <c r="CT118" s="203">
        <f t="shared" si="65"/>
        <v>0</v>
      </c>
      <c r="CU118" s="203">
        <f t="shared" si="66"/>
        <v>0</v>
      </c>
      <c r="CV118" s="203">
        <f t="shared" si="67"/>
        <v>0</v>
      </c>
      <c r="CW118" s="203">
        <f t="shared" si="68"/>
        <v>354484</v>
      </c>
      <c r="CX118" s="203">
        <f t="shared" si="78"/>
        <v>29645516</v>
      </c>
      <c r="CY118" t="str">
        <f t="shared" si="69"/>
        <v/>
      </c>
    </row>
    <row r="119" spans="1:281" ht="25.5" customHeight="1" x14ac:dyDescent="0.25">
      <c r="A119" s="446" t="s">
        <v>129</v>
      </c>
      <c r="B119" s="447" t="s">
        <v>163</v>
      </c>
      <c r="C119" s="447" t="s">
        <v>84</v>
      </c>
      <c r="D119" s="447"/>
      <c r="E119" s="448"/>
      <c r="F119" s="452"/>
      <c r="G119" s="449"/>
      <c r="H119" s="449"/>
      <c r="I119" s="449"/>
      <c r="J119" s="449"/>
      <c r="K119" s="449"/>
      <c r="L119" s="450"/>
      <c r="M119" s="449"/>
      <c r="N119" s="449"/>
      <c r="O119" s="449"/>
      <c r="P119" s="449"/>
      <c r="Q119" s="449"/>
      <c r="R119" s="449"/>
      <c r="S119" s="449"/>
      <c r="T119" s="449"/>
      <c r="U119" s="452"/>
      <c r="V119" s="452"/>
      <c r="W119" s="452"/>
      <c r="X119" s="452"/>
      <c r="Y119" s="452"/>
      <c r="Z119" s="452"/>
      <c r="AA119" s="453">
        <f t="shared" si="91"/>
        <v>0</v>
      </c>
      <c r="AB119" s="432">
        <v>3000000</v>
      </c>
      <c r="AC119" s="449"/>
      <c r="AD119" s="449"/>
      <c r="AE119" s="449"/>
      <c r="AF119" s="449"/>
      <c r="AG119" s="449"/>
      <c r="AH119" s="450"/>
      <c r="AI119" s="449"/>
      <c r="AJ119" s="449"/>
      <c r="AK119" s="449"/>
      <c r="AL119" s="449"/>
      <c r="AM119" s="449"/>
      <c r="AN119" s="449"/>
      <c r="AO119" s="449"/>
      <c r="AP119" s="451"/>
      <c r="AQ119" s="451"/>
      <c r="AR119" s="449"/>
      <c r="AS119" s="451"/>
      <c r="AT119" s="449"/>
      <c r="AU119" s="449"/>
      <c r="AV119" s="449"/>
      <c r="AW119" s="449"/>
      <c r="AX119" s="449"/>
      <c r="AY119" s="449"/>
      <c r="AZ119" s="449"/>
      <c r="BA119" s="199">
        <f t="shared" si="85"/>
        <v>0</v>
      </c>
      <c r="BB119" s="199"/>
      <c r="BC119" s="173"/>
      <c r="BD119" s="173"/>
      <c r="BE119" s="173"/>
      <c r="BF119" s="173"/>
      <c r="BG119" s="173"/>
      <c r="BH119" s="173"/>
      <c r="BI119" s="173"/>
      <c r="BJ119" s="173"/>
      <c r="BK119" s="173"/>
      <c r="BL119" s="173"/>
      <c r="BM119" s="200">
        <f t="shared" si="90"/>
        <v>0</v>
      </c>
      <c r="BN119" s="72"/>
      <c r="BO119" s="72"/>
      <c r="BP119" s="72"/>
      <c r="BQ119" s="72"/>
      <c r="BR119" s="72"/>
      <c r="BS119" s="72"/>
      <c r="BT119" s="72"/>
      <c r="BU119" s="72"/>
      <c r="BV119" s="72"/>
      <c r="BW119" s="444"/>
      <c r="BX119" s="444"/>
      <c r="BY119" s="420"/>
      <c r="BZ119" s="420"/>
      <c r="CA119" s="420"/>
      <c r="CB119" s="420"/>
      <c r="CC119" s="420"/>
      <c r="CD119" s="420"/>
      <c r="CE119" s="420"/>
      <c r="CF119" s="420"/>
      <c r="CG119" s="420"/>
      <c r="CH119" s="420">
        <v>0</v>
      </c>
      <c r="CI119" s="420"/>
      <c r="CJ119" s="421">
        <v>0</v>
      </c>
      <c r="CK119" s="420">
        <f>SUM(BY119:CJ119)</f>
        <v>0</v>
      </c>
      <c r="CL119" s="202"/>
      <c r="CM119" s="202"/>
      <c r="CN119" s="202"/>
      <c r="CO119" s="203">
        <f t="shared" si="82"/>
        <v>0</v>
      </c>
      <c r="CP119" s="203">
        <f t="shared" si="83"/>
        <v>0</v>
      </c>
      <c r="CQ119" s="203">
        <f t="shared" si="75"/>
        <v>0</v>
      </c>
      <c r="CR119" s="203">
        <f t="shared" si="63"/>
        <v>0</v>
      </c>
      <c r="CS119" s="203">
        <f t="shared" si="64"/>
        <v>0</v>
      </c>
      <c r="CT119" s="203">
        <f t="shared" si="65"/>
        <v>0</v>
      </c>
      <c r="CU119" s="203">
        <f t="shared" si="66"/>
        <v>0</v>
      </c>
      <c r="CV119" s="203">
        <f t="shared" si="67"/>
        <v>0</v>
      </c>
      <c r="CW119" s="203">
        <f t="shared" si="68"/>
        <v>0</v>
      </c>
      <c r="CX119" s="203">
        <f t="shared" si="78"/>
        <v>0</v>
      </c>
      <c r="CY119" t="str">
        <f t="shared" si="69"/>
        <v/>
      </c>
    </row>
    <row r="120" spans="1:281" ht="15" customHeight="1" x14ac:dyDescent="0.25">
      <c r="A120" s="436" t="s">
        <v>129</v>
      </c>
      <c r="B120" s="437" t="s">
        <v>63</v>
      </c>
      <c r="C120" s="437"/>
      <c r="D120" s="437"/>
      <c r="E120" s="438" t="s">
        <v>166</v>
      </c>
      <c r="F120" s="442">
        <f>SUM(F121:F126)</f>
        <v>235822</v>
      </c>
      <c r="G120" s="439"/>
      <c r="H120" s="439"/>
      <c r="I120" s="439"/>
      <c r="J120" s="439"/>
      <c r="K120" s="439"/>
      <c r="L120" s="440"/>
      <c r="M120" s="439"/>
      <c r="N120" s="439"/>
      <c r="O120" s="439"/>
      <c r="P120" s="439"/>
      <c r="Q120" s="439"/>
      <c r="R120" s="439"/>
      <c r="S120" s="439"/>
      <c r="T120" s="439"/>
      <c r="U120" s="442"/>
      <c r="V120" s="442"/>
      <c r="W120" s="442"/>
      <c r="X120" s="442"/>
      <c r="Y120" s="442"/>
      <c r="Z120" s="442"/>
      <c r="AA120" s="443">
        <f t="shared" si="91"/>
        <v>235822</v>
      </c>
      <c r="AB120" s="432">
        <f>SUM(AB121:AB126)</f>
        <v>216326000</v>
      </c>
      <c r="AC120" s="439">
        <f t="shared" ref="AC120:AO120" si="95">SUM(AC121:AC126)</f>
        <v>0</v>
      </c>
      <c r="AD120" s="439">
        <f t="shared" si="95"/>
        <v>0</v>
      </c>
      <c r="AE120" s="439">
        <f t="shared" si="95"/>
        <v>0</v>
      </c>
      <c r="AF120" s="439">
        <f t="shared" si="95"/>
        <v>0</v>
      </c>
      <c r="AG120" s="439">
        <f t="shared" si="95"/>
        <v>0</v>
      </c>
      <c r="AH120" s="439">
        <f t="shared" si="95"/>
        <v>0</v>
      </c>
      <c r="AI120" s="439">
        <f t="shared" si="95"/>
        <v>0</v>
      </c>
      <c r="AJ120" s="439">
        <f t="shared" si="95"/>
        <v>0</v>
      </c>
      <c r="AK120" s="439">
        <f t="shared" si="95"/>
        <v>0</v>
      </c>
      <c r="AL120" s="439">
        <f t="shared" si="95"/>
        <v>0</v>
      </c>
      <c r="AM120" s="439">
        <f t="shared" si="95"/>
        <v>0</v>
      </c>
      <c r="AN120" s="439">
        <f t="shared" si="95"/>
        <v>0</v>
      </c>
      <c r="AO120" s="439">
        <f t="shared" si="95"/>
        <v>0</v>
      </c>
      <c r="AP120" s="441"/>
      <c r="AQ120" s="441"/>
      <c r="AR120" s="441"/>
      <c r="AS120" s="441"/>
      <c r="AT120" s="439"/>
      <c r="AU120" s="441"/>
      <c r="AV120" s="439"/>
      <c r="AW120" s="439">
        <f t="shared" ref="AW120:AZ120" si="96">SUM(AW121:AW126)</f>
        <v>0</v>
      </c>
      <c r="AX120" s="439">
        <f t="shared" si="96"/>
        <v>0</v>
      </c>
      <c r="AY120" s="439">
        <f t="shared" si="96"/>
        <v>0</v>
      </c>
      <c r="AZ120" s="439">
        <f t="shared" si="96"/>
        <v>0</v>
      </c>
      <c r="BA120" s="186">
        <f t="shared" si="85"/>
        <v>235822</v>
      </c>
      <c r="BB120" s="186">
        <f>SUM(BB121:BB126)</f>
        <v>0</v>
      </c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88">
        <f t="shared" si="90"/>
        <v>235822</v>
      </c>
      <c r="BN120" s="72"/>
      <c r="BO120" s="72"/>
      <c r="BP120" s="72"/>
      <c r="BQ120" s="72"/>
      <c r="BR120" s="72"/>
      <c r="BS120" s="72"/>
      <c r="BT120" s="72"/>
      <c r="BU120" s="72"/>
      <c r="BV120" s="72"/>
      <c r="BW120" s="444"/>
      <c r="BX120" s="444"/>
      <c r="BY120" s="445">
        <f>SUM(BY121:BY126)</f>
        <v>0</v>
      </c>
      <c r="BZ120" s="445">
        <f t="shared" ref="BZ120:CK120" si="97">SUM(BZ121:BZ126)</f>
        <v>19042682</v>
      </c>
      <c r="CA120" s="445">
        <f t="shared" si="97"/>
        <v>20657125</v>
      </c>
      <c r="CB120" s="445">
        <f t="shared" si="97"/>
        <v>0</v>
      </c>
      <c r="CC120" s="445">
        <f t="shared" si="97"/>
        <v>0</v>
      </c>
      <c r="CD120" s="445">
        <f t="shared" si="97"/>
        <v>0</v>
      </c>
      <c r="CE120" s="445">
        <f t="shared" si="97"/>
        <v>0</v>
      </c>
      <c r="CF120" s="445">
        <f t="shared" si="97"/>
        <v>0</v>
      </c>
      <c r="CG120" s="445">
        <f t="shared" si="97"/>
        <v>0</v>
      </c>
      <c r="CH120" s="445">
        <f t="shared" si="97"/>
        <v>0</v>
      </c>
      <c r="CI120" s="445">
        <f>SUM(CI121:CI126)</f>
        <v>0</v>
      </c>
      <c r="CJ120" s="445">
        <f t="shared" si="97"/>
        <v>0</v>
      </c>
      <c r="CK120" s="445">
        <f t="shared" si="97"/>
        <v>39699807</v>
      </c>
      <c r="CL120" s="738" t="e">
        <f>+CK120/BB120</f>
        <v>#DIV/0!</v>
      </c>
      <c r="CM120" s="739"/>
      <c r="CN120" s="190"/>
      <c r="CO120" s="191">
        <f t="shared" si="82"/>
        <v>235822000</v>
      </c>
      <c r="CP120" s="191">
        <f t="shared" si="83"/>
        <v>196122193</v>
      </c>
      <c r="CQ120" s="191">
        <f t="shared" si="75"/>
        <v>39699807</v>
      </c>
      <c r="CR120" s="191">
        <f t="shared" si="63"/>
        <v>0</v>
      </c>
      <c r="CS120" s="191">
        <f t="shared" si="64"/>
        <v>39699807</v>
      </c>
      <c r="CT120" s="191">
        <f t="shared" si="65"/>
        <v>0</v>
      </c>
      <c r="CU120" s="191">
        <f t="shared" si="66"/>
        <v>0</v>
      </c>
      <c r="CV120" s="191">
        <f t="shared" si="67"/>
        <v>0</v>
      </c>
      <c r="CW120" s="191">
        <f t="shared" si="68"/>
        <v>39699807</v>
      </c>
      <c r="CX120" s="191">
        <f t="shared" si="78"/>
        <v>196122193</v>
      </c>
      <c r="CY120" t="str">
        <f t="shared" si="69"/>
        <v/>
      </c>
    </row>
    <row r="121" spans="1:281" ht="15" customHeight="1" x14ac:dyDescent="0.25">
      <c r="A121" s="446" t="s">
        <v>129</v>
      </c>
      <c r="B121" s="447" t="s">
        <v>63</v>
      </c>
      <c r="C121" s="447" t="s">
        <v>57</v>
      </c>
      <c r="D121" s="447"/>
      <c r="E121" s="448" t="s">
        <v>167</v>
      </c>
      <c r="F121" s="452">
        <v>145000</v>
      </c>
      <c r="G121" s="449"/>
      <c r="H121" s="449"/>
      <c r="I121" s="449"/>
      <c r="J121" s="449"/>
      <c r="K121" s="449"/>
      <c r="L121" s="450"/>
      <c r="M121" s="449"/>
      <c r="N121" s="449"/>
      <c r="O121" s="449"/>
      <c r="P121" s="449"/>
      <c r="Q121" s="449"/>
      <c r="R121" s="449"/>
      <c r="S121" s="449"/>
      <c r="T121" s="449"/>
      <c r="U121" s="452"/>
      <c r="V121" s="452"/>
      <c r="W121" s="452"/>
      <c r="X121" s="452"/>
      <c r="Y121" s="452"/>
      <c r="Z121" s="452"/>
      <c r="AA121" s="453">
        <f t="shared" si="91"/>
        <v>145000</v>
      </c>
      <c r="AB121" s="432">
        <v>126664000</v>
      </c>
      <c r="AC121" s="449"/>
      <c r="AD121" s="449"/>
      <c r="AE121" s="449"/>
      <c r="AF121" s="449"/>
      <c r="AG121" s="449"/>
      <c r="AH121" s="450"/>
      <c r="AI121" s="449"/>
      <c r="AJ121" s="449"/>
      <c r="AK121" s="449"/>
      <c r="AL121" s="449"/>
      <c r="AM121" s="449"/>
      <c r="AN121" s="449"/>
      <c r="AO121" s="449"/>
      <c r="AP121" s="451"/>
      <c r="AQ121" s="451"/>
      <c r="AR121" s="449"/>
      <c r="AS121" s="451"/>
      <c r="AT121" s="449"/>
      <c r="AU121" s="449"/>
      <c r="AV121" s="449"/>
      <c r="AW121" s="449"/>
      <c r="AX121" s="449"/>
      <c r="AY121" s="449"/>
      <c r="AZ121" s="449"/>
      <c r="BA121" s="199">
        <f t="shared" si="85"/>
        <v>145000</v>
      </c>
      <c r="BB121" s="199"/>
      <c r="BC121" s="173"/>
      <c r="BD121" s="173"/>
      <c r="BE121" s="173"/>
      <c r="BF121" s="173"/>
      <c r="BG121" s="173"/>
      <c r="BH121" s="173"/>
      <c r="BI121" s="173"/>
      <c r="BJ121" s="173"/>
      <c r="BK121" s="173"/>
      <c r="BL121" s="173"/>
      <c r="BM121" s="200">
        <f t="shared" si="90"/>
        <v>145000</v>
      </c>
      <c r="BN121" s="72"/>
      <c r="BO121" s="72"/>
      <c r="BP121" s="72"/>
      <c r="BQ121" s="72"/>
      <c r="BR121" s="72"/>
      <c r="BS121" s="72"/>
      <c r="BT121" s="72"/>
      <c r="BU121" s="72"/>
      <c r="BV121" s="72"/>
      <c r="BW121" s="444"/>
      <c r="BX121" s="444"/>
      <c r="BY121" s="420"/>
      <c r="BZ121" s="420">
        <v>12749999</v>
      </c>
      <c r="CA121" s="420">
        <v>12749999</v>
      </c>
      <c r="CB121" s="420"/>
      <c r="CC121" s="420"/>
      <c r="CD121" s="420"/>
      <c r="CE121" s="420"/>
      <c r="CF121" s="420"/>
      <c r="CG121" s="420"/>
      <c r="CH121" s="420"/>
      <c r="CI121" s="420"/>
      <c r="CJ121" s="421"/>
      <c r="CK121" s="420">
        <f t="shared" ref="CK121:CK126" si="98">SUM(BY121:CJ121)</f>
        <v>25499998</v>
      </c>
      <c r="CL121" s="202">
        <f>+CK121/12</f>
        <v>2124999.8333333335</v>
      </c>
      <c r="CM121" s="202"/>
      <c r="CN121" s="202"/>
      <c r="CO121" s="203">
        <f t="shared" si="82"/>
        <v>145000000</v>
      </c>
      <c r="CP121" s="203">
        <f t="shared" si="83"/>
        <v>119500002</v>
      </c>
      <c r="CQ121" s="203">
        <f t="shared" si="75"/>
        <v>25499998</v>
      </c>
      <c r="CR121" s="203">
        <f t="shared" si="63"/>
        <v>0</v>
      </c>
      <c r="CS121" s="203">
        <f t="shared" si="64"/>
        <v>25499998</v>
      </c>
      <c r="CT121" s="203">
        <f t="shared" si="65"/>
        <v>0</v>
      </c>
      <c r="CU121" s="203">
        <f t="shared" si="66"/>
        <v>0</v>
      </c>
      <c r="CV121" s="203">
        <f t="shared" si="67"/>
        <v>0</v>
      </c>
      <c r="CW121" s="203">
        <f t="shared" si="68"/>
        <v>25499998</v>
      </c>
      <c r="CX121" s="203">
        <f t="shared" si="78"/>
        <v>119500002</v>
      </c>
      <c r="CY121" t="str">
        <f t="shared" si="69"/>
        <v/>
      </c>
    </row>
    <row r="122" spans="1:281" ht="15" customHeight="1" x14ac:dyDescent="0.25">
      <c r="A122" s="446" t="s">
        <v>129</v>
      </c>
      <c r="B122" s="447" t="s">
        <v>63</v>
      </c>
      <c r="C122" s="447" t="s">
        <v>82</v>
      </c>
      <c r="D122" s="447"/>
      <c r="E122" s="448" t="s">
        <v>168</v>
      </c>
      <c r="F122" s="452">
        <v>69972</v>
      </c>
      <c r="G122" s="449"/>
      <c r="H122" s="449"/>
      <c r="I122" s="449"/>
      <c r="J122" s="449"/>
      <c r="K122" s="449"/>
      <c r="L122" s="450"/>
      <c r="M122" s="449"/>
      <c r="N122" s="449"/>
      <c r="O122" s="449"/>
      <c r="P122" s="449"/>
      <c r="Q122" s="449"/>
      <c r="R122" s="449"/>
      <c r="S122" s="449"/>
      <c r="T122" s="449"/>
      <c r="U122" s="452"/>
      <c r="V122" s="452"/>
      <c r="W122" s="452"/>
      <c r="X122" s="452"/>
      <c r="Y122" s="452"/>
      <c r="Z122" s="452"/>
      <c r="AA122" s="453">
        <f t="shared" si="91"/>
        <v>69972</v>
      </c>
      <c r="AB122" s="432">
        <v>73897000</v>
      </c>
      <c r="AC122" s="449"/>
      <c r="AD122" s="449"/>
      <c r="AE122" s="449"/>
      <c r="AF122" s="449"/>
      <c r="AG122" s="449"/>
      <c r="AH122" s="450"/>
      <c r="AI122" s="449"/>
      <c r="AJ122" s="449"/>
      <c r="AK122" s="449"/>
      <c r="AL122" s="449"/>
      <c r="AM122" s="449"/>
      <c r="AN122" s="449"/>
      <c r="AO122" s="449"/>
      <c r="AP122" s="451"/>
      <c r="AQ122" s="451"/>
      <c r="AR122" s="449"/>
      <c r="AS122" s="449"/>
      <c r="AT122" s="449"/>
      <c r="AU122" s="449"/>
      <c r="AV122" s="449"/>
      <c r="AW122" s="449"/>
      <c r="AX122" s="449"/>
      <c r="AY122" s="449"/>
      <c r="AZ122" s="449"/>
      <c r="BA122" s="199">
        <f t="shared" si="85"/>
        <v>69972</v>
      </c>
      <c r="BB122" s="199"/>
      <c r="BC122" s="173"/>
      <c r="BD122" s="173"/>
      <c r="BE122" s="173"/>
      <c r="BF122" s="173"/>
      <c r="BG122" s="173"/>
      <c r="BH122" s="173"/>
      <c r="BI122" s="173"/>
      <c r="BJ122" s="173"/>
      <c r="BK122" s="173"/>
      <c r="BL122" s="173"/>
      <c r="BM122" s="200">
        <f t="shared" si="90"/>
        <v>69972</v>
      </c>
      <c r="BN122" s="72"/>
      <c r="BO122" s="72"/>
      <c r="BP122" s="72"/>
      <c r="BQ122" s="72"/>
      <c r="BR122" s="72"/>
      <c r="BS122" s="72"/>
      <c r="BT122" s="72"/>
      <c r="BU122" s="72"/>
      <c r="BV122" s="72"/>
      <c r="BW122" s="444"/>
      <c r="BX122" s="444"/>
      <c r="BY122" s="420"/>
      <c r="BZ122" s="420">
        <v>5915616</v>
      </c>
      <c r="CA122" s="420">
        <v>5873913</v>
      </c>
      <c r="CB122" s="420"/>
      <c r="CC122" s="420"/>
      <c r="CD122" s="420"/>
      <c r="CE122" s="420"/>
      <c r="CF122" s="420"/>
      <c r="CG122" s="420"/>
      <c r="CH122" s="420"/>
      <c r="CI122" s="420"/>
      <c r="CJ122" s="421"/>
      <c r="CK122" s="420">
        <f t="shared" si="98"/>
        <v>11789529</v>
      </c>
      <c r="CL122" s="202"/>
      <c r="CM122" s="202"/>
      <c r="CN122" s="202"/>
      <c r="CO122" s="203">
        <f t="shared" si="82"/>
        <v>69972000</v>
      </c>
      <c r="CP122" s="203">
        <f t="shared" si="83"/>
        <v>58182471</v>
      </c>
      <c r="CQ122" s="203">
        <f t="shared" si="75"/>
        <v>11789529</v>
      </c>
      <c r="CR122" s="203">
        <f t="shared" si="63"/>
        <v>0</v>
      </c>
      <c r="CS122" s="203">
        <f t="shared" si="64"/>
        <v>11789529</v>
      </c>
      <c r="CT122" s="203">
        <f t="shared" si="65"/>
        <v>0</v>
      </c>
      <c r="CU122" s="203">
        <f t="shared" si="66"/>
        <v>0</v>
      </c>
      <c r="CV122" s="203">
        <f t="shared" si="67"/>
        <v>0</v>
      </c>
      <c r="CW122" s="203">
        <f t="shared" si="68"/>
        <v>11789529</v>
      </c>
      <c r="CX122" s="203">
        <f t="shared" si="78"/>
        <v>58182471</v>
      </c>
      <c r="CY122" t="str">
        <f t="shared" si="69"/>
        <v/>
      </c>
    </row>
    <row r="123" spans="1:281" ht="15" customHeight="1" x14ac:dyDescent="0.25">
      <c r="A123" s="446" t="s">
        <v>129</v>
      </c>
      <c r="B123" s="447" t="s">
        <v>63</v>
      </c>
      <c r="C123" s="447" t="s">
        <v>112</v>
      </c>
      <c r="D123" s="447"/>
      <c r="E123" s="448" t="s">
        <v>169</v>
      </c>
      <c r="F123" s="452">
        <v>10000</v>
      </c>
      <c r="G123" s="449"/>
      <c r="H123" s="449"/>
      <c r="I123" s="449"/>
      <c r="J123" s="449"/>
      <c r="K123" s="449"/>
      <c r="L123" s="450"/>
      <c r="M123" s="449"/>
      <c r="N123" s="449"/>
      <c r="O123" s="449"/>
      <c r="P123" s="449"/>
      <c r="Q123" s="449"/>
      <c r="R123" s="449"/>
      <c r="S123" s="449"/>
      <c r="T123" s="449"/>
      <c r="U123" s="452"/>
      <c r="V123" s="452"/>
      <c r="W123" s="452"/>
      <c r="X123" s="452"/>
      <c r="Y123" s="452"/>
      <c r="Z123" s="452"/>
      <c r="AA123" s="453">
        <f t="shared" si="91"/>
        <v>10000</v>
      </c>
      <c r="AB123" s="432">
        <v>1000000</v>
      </c>
      <c r="AC123" s="449"/>
      <c r="AD123" s="449"/>
      <c r="AE123" s="449"/>
      <c r="AF123" s="449"/>
      <c r="AG123" s="449"/>
      <c r="AH123" s="450"/>
      <c r="AI123" s="449"/>
      <c r="AJ123" s="449"/>
      <c r="AK123" s="449"/>
      <c r="AL123" s="449"/>
      <c r="AM123" s="449"/>
      <c r="AN123" s="449"/>
      <c r="AO123" s="449"/>
      <c r="AP123" s="451"/>
      <c r="AQ123" s="451"/>
      <c r="AR123" s="449"/>
      <c r="AS123" s="451"/>
      <c r="AT123" s="449"/>
      <c r="AU123" s="451"/>
      <c r="AV123" s="449"/>
      <c r="AW123" s="449"/>
      <c r="AX123" s="449"/>
      <c r="AY123" s="449"/>
      <c r="AZ123" s="449"/>
      <c r="BA123" s="199">
        <f t="shared" si="85"/>
        <v>10000</v>
      </c>
      <c r="BB123" s="199"/>
      <c r="BC123" s="173"/>
      <c r="BD123" s="173"/>
      <c r="BE123" s="173"/>
      <c r="BF123" s="173"/>
      <c r="BG123" s="173"/>
      <c r="BH123" s="173"/>
      <c r="BI123" s="173"/>
      <c r="BJ123" s="173"/>
      <c r="BK123" s="173"/>
      <c r="BL123" s="173"/>
      <c r="BM123" s="200">
        <f t="shared" si="90"/>
        <v>10000</v>
      </c>
      <c r="BN123" s="72"/>
      <c r="BO123" s="72"/>
      <c r="BP123" s="72"/>
      <c r="BQ123" s="72"/>
      <c r="BR123" s="72"/>
      <c r="BS123" s="72"/>
      <c r="BT123" s="72"/>
      <c r="BU123" s="72"/>
      <c r="BV123" s="72"/>
      <c r="BW123" s="444"/>
      <c r="BX123" s="444"/>
      <c r="BY123" s="420"/>
      <c r="BZ123" s="420">
        <v>115267</v>
      </c>
      <c r="CA123" s="420">
        <v>1771413</v>
      </c>
      <c r="CB123" s="420"/>
      <c r="CC123" s="420"/>
      <c r="CD123" s="420"/>
      <c r="CE123" s="420"/>
      <c r="CF123" s="420"/>
      <c r="CG123" s="420"/>
      <c r="CH123" s="420"/>
      <c r="CI123" s="420"/>
      <c r="CJ123" s="421"/>
      <c r="CK123" s="420">
        <f t="shared" si="98"/>
        <v>1886680</v>
      </c>
      <c r="CL123" s="202"/>
      <c r="CM123" s="202"/>
      <c r="CN123" s="202"/>
      <c r="CO123" s="203">
        <f t="shared" si="82"/>
        <v>10000000</v>
      </c>
      <c r="CP123" s="203">
        <f t="shared" si="83"/>
        <v>8113320</v>
      </c>
      <c r="CQ123" s="203">
        <f t="shared" si="75"/>
        <v>1886680</v>
      </c>
      <c r="CR123" s="203">
        <f t="shared" si="63"/>
        <v>0</v>
      </c>
      <c r="CS123" s="203">
        <f t="shared" si="64"/>
        <v>1886680</v>
      </c>
      <c r="CT123" s="203">
        <f t="shared" si="65"/>
        <v>0</v>
      </c>
      <c r="CU123" s="203">
        <f t="shared" si="66"/>
        <v>0</v>
      </c>
      <c r="CV123" s="203">
        <f t="shared" si="67"/>
        <v>0</v>
      </c>
      <c r="CW123" s="203">
        <f t="shared" si="68"/>
        <v>1886680</v>
      </c>
      <c r="CX123" s="203">
        <f t="shared" si="78"/>
        <v>8113320</v>
      </c>
      <c r="CY123" t="str">
        <f t="shared" si="69"/>
        <v/>
      </c>
    </row>
    <row r="124" spans="1:281" ht="24" customHeight="1" x14ac:dyDescent="0.25">
      <c r="A124" s="446" t="s">
        <v>129</v>
      </c>
      <c r="B124" s="447" t="s">
        <v>63</v>
      </c>
      <c r="C124" s="447" t="s">
        <v>141</v>
      </c>
      <c r="D124" s="447"/>
      <c r="E124" s="448" t="s">
        <v>170</v>
      </c>
      <c r="F124" s="452">
        <v>3600</v>
      </c>
      <c r="G124" s="449"/>
      <c r="H124" s="449"/>
      <c r="I124" s="449"/>
      <c r="J124" s="449"/>
      <c r="K124" s="449"/>
      <c r="L124" s="450"/>
      <c r="M124" s="449"/>
      <c r="N124" s="449"/>
      <c r="O124" s="449"/>
      <c r="P124" s="449"/>
      <c r="Q124" s="449"/>
      <c r="R124" s="449"/>
      <c r="S124" s="449"/>
      <c r="T124" s="449"/>
      <c r="U124" s="452"/>
      <c r="V124" s="452"/>
      <c r="W124" s="452"/>
      <c r="X124" s="452"/>
      <c r="Y124" s="452"/>
      <c r="Z124" s="452"/>
      <c r="AA124" s="453">
        <f t="shared" si="91"/>
        <v>3600</v>
      </c>
      <c r="AB124" s="432">
        <v>9000000</v>
      </c>
      <c r="AC124" s="449"/>
      <c r="AD124" s="449"/>
      <c r="AE124" s="449"/>
      <c r="AF124" s="449"/>
      <c r="AG124" s="449"/>
      <c r="AH124" s="450"/>
      <c r="AI124" s="449"/>
      <c r="AJ124" s="449"/>
      <c r="AK124" s="449"/>
      <c r="AL124" s="449"/>
      <c r="AM124" s="449"/>
      <c r="AN124" s="449"/>
      <c r="AO124" s="449"/>
      <c r="AP124" s="451"/>
      <c r="AQ124" s="451"/>
      <c r="AR124" s="451"/>
      <c r="AS124" s="449"/>
      <c r="AT124" s="449"/>
      <c r="AU124" s="451"/>
      <c r="AV124" s="449"/>
      <c r="AW124" s="449"/>
      <c r="AX124" s="449"/>
      <c r="AY124" s="449"/>
      <c r="AZ124" s="449"/>
      <c r="BA124" s="199">
        <f t="shared" si="85"/>
        <v>3600</v>
      </c>
      <c r="BB124" s="199"/>
      <c r="BC124" s="173"/>
      <c r="BD124" s="173"/>
      <c r="BE124" s="173"/>
      <c r="BF124" s="173"/>
      <c r="BG124" s="173"/>
      <c r="BH124" s="173"/>
      <c r="BI124" s="173"/>
      <c r="BJ124" s="173"/>
      <c r="BK124" s="173"/>
      <c r="BL124" s="173"/>
      <c r="BM124" s="200">
        <f t="shared" si="90"/>
        <v>3600</v>
      </c>
      <c r="BN124" s="72"/>
      <c r="BO124" s="72"/>
      <c r="BP124" s="72"/>
      <c r="BQ124" s="72"/>
      <c r="BR124" s="72"/>
      <c r="BS124" s="72"/>
      <c r="BT124" s="72"/>
      <c r="BU124" s="72"/>
      <c r="BV124" s="72"/>
      <c r="BW124" s="444"/>
      <c r="BX124" s="444"/>
      <c r="BY124" s="420"/>
      <c r="BZ124" s="420"/>
      <c r="CA124" s="420"/>
      <c r="CB124" s="420"/>
      <c r="CC124" s="420"/>
      <c r="CD124" s="420"/>
      <c r="CE124" s="420"/>
      <c r="CF124" s="420"/>
      <c r="CG124" s="420"/>
      <c r="CH124" s="420"/>
      <c r="CI124" s="420"/>
      <c r="CJ124" s="421"/>
      <c r="CK124" s="420">
        <f t="shared" si="98"/>
        <v>0</v>
      </c>
      <c r="CL124" s="202"/>
      <c r="CM124" s="202"/>
      <c r="CN124" s="202"/>
      <c r="CO124" s="203">
        <f t="shared" si="82"/>
        <v>3600000</v>
      </c>
      <c r="CP124" s="203">
        <f t="shared" si="83"/>
        <v>3600000</v>
      </c>
      <c r="CQ124" s="203">
        <f t="shared" si="75"/>
        <v>0</v>
      </c>
      <c r="CR124" s="203">
        <f t="shared" si="63"/>
        <v>0</v>
      </c>
      <c r="CS124" s="203">
        <f t="shared" si="64"/>
        <v>0</v>
      </c>
      <c r="CT124" s="203">
        <f t="shared" si="65"/>
        <v>0</v>
      </c>
      <c r="CU124" s="203">
        <f t="shared" si="66"/>
        <v>0</v>
      </c>
      <c r="CV124" s="203">
        <f t="shared" si="67"/>
        <v>0</v>
      </c>
      <c r="CW124" s="203">
        <f t="shared" si="68"/>
        <v>0</v>
      </c>
      <c r="CX124" s="203">
        <f t="shared" si="78"/>
        <v>3600000</v>
      </c>
      <c r="CY124" t="str">
        <f t="shared" si="69"/>
        <v/>
      </c>
    </row>
    <row r="125" spans="1:281" ht="25.5" customHeight="1" x14ac:dyDescent="0.25">
      <c r="A125" s="446" t="s">
        <v>129</v>
      </c>
      <c r="B125" s="447" t="s">
        <v>63</v>
      </c>
      <c r="C125" s="447" t="s">
        <v>171</v>
      </c>
      <c r="D125" s="447"/>
      <c r="E125" s="448" t="s">
        <v>172</v>
      </c>
      <c r="F125" s="452">
        <v>500</v>
      </c>
      <c r="G125" s="449"/>
      <c r="H125" s="449"/>
      <c r="I125" s="449"/>
      <c r="J125" s="449"/>
      <c r="K125" s="449"/>
      <c r="L125" s="450"/>
      <c r="M125" s="449"/>
      <c r="N125" s="449"/>
      <c r="O125" s="449"/>
      <c r="P125" s="449"/>
      <c r="Q125" s="449"/>
      <c r="R125" s="449"/>
      <c r="S125" s="449"/>
      <c r="T125" s="449"/>
      <c r="U125" s="452"/>
      <c r="V125" s="452"/>
      <c r="W125" s="452"/>
      <c r="X125" s="452"/>
      <c r="Y125" s="452"/>
      <c r="Z125" s="452"/>
      <c r="AA125" s="453">
        <f t="shared" si="91"/>
        <v>500</v>
      </c>
      <c r="AB125" s="432">
        <v>195000</v>
      </c>
      <c r="AC125" s="449"/>
      <c r="AD125" s="449"/>
      <c r="AE125" s="449"/>
      <c r="AF125" s="449"/>
      <c r="AG125" s="449"/>
      <c r="AH125" s="450"/>
      <c r="AI125" s="449"/>
      <c r="AJ125" s="449"/>
      <c r="AK125" s="449"/>
      <c r="AL125" s="449"/>
      <c r="AM125" s="449"/>
      <c r="AN125" s="449"/>
      <c r="AO125" s="449"/>
      <c r="AP125" s="451"/>
      <c r="AQ125" s="451"/>
      <c r="AR125" s="451"/>
      <c r="AS125" s="451"/>
      <c r="AT125" s="449"/>
      <c r="AU125" s="449"/>
      <c r="AV125" s="449"/>
      <c r="AW125" s="449"/>
      <c r="AX125" s="449"/>
      <c r="AY125" s="449"/>
      <c r="AZ125" s="449"/>
      <c r="BA125" s="199">
        <f t="shared" si="85"/>
        <v>500</v>
      </c>
      <c r="BB125" s="199"/>
      <c r="BC125" s="173"/>
      <c r="BD125" s="173"/>
      <c r="BE125" s="173"/>
      <c r="BF125" s="173"/>
      <c r="BG125" s="173"/>
      <c r="BH125" s="173"/>
      <c r="BI125" s="173"/>
      <c r="BJ125" s="173"/>
      <c r="BK125" s="173"/>
      <c r="BL125" s="173"/>
      <c r="BM125" s="200">
        <f t="shared" si="90"/>
        <v>500</v>
      </c>
      <c r="BN125" s="72"/>
      <c r="BO125" s="72"/>
      <c r="BP125" s="72"/>
      <c r="BQ125" s="72"/>
      <c r="BR125" s="72"/>
      <c r="BS125" s="72"/>
      <c r="BT125" s="72"/>
      <c r="BU125" s="72"/>
      <c r="BV125" s="72"/>
      <c r="BW125" s="444"/>
      <c r="BX125" s="444"/>
      <c r="BY125" s="420"/>
      <c r="BZ125" s="420"/>
      <c r="CA125" s="420"/>
      <c r="CB125" s="420"/>
      <c r="CC125" s="420"/>
      <c r="CD125" s="420"/>
      <c r="CE125" s="420"/>
      <c r="CF125" s="420"/>
      <c r="CG125" s="420"/>
      <c r="CH125" s="420"/>
      <c r="CI125" s="420"/>
      <c r="CJ125" s="421"/>
      <c r="CK125" s="420">
        <f t="shared" si="98"/>
        <v>0</v>
      </c>
      <c r="CL125" s="202"/>
      <c r="CM125" s="202"/>
      <c r="CN125" s="202"/>
      <c r="CO125" s="203">
        <f t="shared" si="82"/>
        <v>500000</v>
      </c>
      <c r="CP125" s="203">
        <f t="shared" si="83"/>
        <v>500000</v>
      </c>
      <c r="CQ125" s="203">
        <f t="shared" si="75"/>
        <v>0</v>
      </c>
      <c r="CR125" s="203">
        <f t="shared" si="63"/>
        <v>0</v>
      </c>
      <c r="CS125" s="203">
        <f t="shared" si="64"/>
        <v>0</v>
      </c>
      <c r="CT125" s="203">
        <f t="shared" si="65"/>
        <v>0</v>
      </c>
      <c r="CU125" s="203">
        <f t="shared" si="66"/>
        <v>0</v>
      </c>
      <c r="CV125" s="203">
        <f t="shared" si="67"/>
        <v>0</v>
      </c>
      <c r="CW125" s="203">
        <f t="shared" si="68"/>
        <v>0</v>
      </c>
      <c r="CX125" s="203">
        <f t="shared" si="78"/>
        <v>500000</v>
      </c>
      <c r="CY125" t="str">
        <f t="shared" si="69"/>
        <v/>
      </c>
    </row>
    <row r="126" spans="1:281" ht="15" customHeight="1" x14ac:dyDescent="0.25">
      <c r="A126" s="446" t="s">
        <v>129</v>
      </c>
      <c r="B126" s="447" t="s">
        <v>63</v>
      </c>
      <c r="C126" s="447" t="s">
        <v>161</v>
      </c>
      <c r="D126" s="447"/>
      <c r="E126" s="448" t="s">
        <v>69</v>
      </c>
      <c r="F126" s="452">
        <v>6750</v>
      </c>
      <c r="G126" s="449"/>
      <c r="H126" s="449"/>
      <c r="I126" s="449"/>
      <c r="J126" s="449"/>
      <c r="K126" s="449"/>
      <c r="L126" s="450"/>
      <c r="M126" s="449"/>
      <c r="N126" s="449"/>
      <c r="O126" s="449"/>
      <c r="P126" s="449"/>
      <c r="Q126" s="449"/>
      <c r="R126" s="449"/>
      <c r="S126" s="449"/>
      <c r="T126" s="449"/>
      <c r="U126" s="452"/>
      <c r="V126" s="452"/>
      <c r="W126" s="452"/>
      <c r="X126" s="452"/>
      <c r="Y126" s="452"/>
      <c r="Z126" s="452"/>
      <c r="AA126" s="453">
        <f t="shared" si="91"/>
        <v>6750</v>
      </c>
      <c r="AB126" s="432">
        <v>5570000</v>
      </c>
      <c r="AC126" s="449"/>
      <c r="AD126" s="449"/>
      <c r="AE126" s="449"/>
      <c r="AF126" s="449"/>
      <c r="AG126" s="449"/>
      <c r="AH126" s="450"/>
      <c r="AI126" s="449"/>
      <c r="AJ126" s="449"/>
      <c r="AK126" s="449"/>
      <c r="AL126" s="449"/>
      <c r="AM126" s="449"/>
      <c r="AN126" s="449"/>
      <c r="AO126" s="449"/>
      <c r="AP126" s="451"/>
      <c r="AQ126" s="451"/>
      <c r="AR126" s="449"/>
      <c r="AS126" s="451"/>
      <c r="AT126" s="449"/>
      <c r="AU126" s="451"/>
      <c r="AV126" s="449"/>
      <c r="AW126" s="449"/>
      <c r="AX126" s="449"/>
      <c r="AY126" s="449"/>
      <c r="AZ126" s="449"/>
      <c r="BA126" s="199">
        <f t="shared" si="85"/>
        <v>6750</v>
      </c>
      <c r="BB126" s="199"/>
      <c r="BC126" s="173"/>
      <c r="BD126" s="173"/>
      <c r="BE126" s="173"/>
      <c r="BF126" s="173"/>
      <c r="BG126" s="173"/>
      <c r="BH126" s="173"/>
      <c r="BI126" s="173"/>
      <c r="BJ126" s="173"/>
      <c r="BK126" s="173"/>
      <c r="BL126" s="173"/>
      <c r="BM126" s="200">
        <f t="shared" si="90"/>
        <v>6750</v>
      </c>
      <c r="BN126" s="72"/>
      <c r="BO126" s="72"/>
      <c r="BP126" s="72"/>
      <c r="BQ126" s="72"/>
      <c r="BR126" s="72"/>
      <c r="BS126" s="72"/>
      <c r="BT126" s="72"/>
      <c r="BU126" s="72"/>
      <c r="BV126" s="72"/>
      <c r="BW126" s="444"/>
      <c r="BX126" s="444"/>
      <c r="BY126" s="420"/>
      <c r="BZ126" s="420">
        <v>261800</v>
      </c>
      <c r="CA126" s="420">
        <v>261800</v>
      </c>
      <c r="CB126" s="420"/>
      <c r="CC126" s="420"/>
      <c r="CD126" s="420"/>
      <c r="CE126" s="420"/>
      <c r="CF126" s="420"/>
      <c r="CG126" s="420"/>
      <c r="CH126" s="420"/>
      <c r="CI126" s="420"/>
      <c r="CJ126" s="421"/>
      <c r="CK126" s="420">
        <f t="shared" si="98"/>
        <v>523600</v>
      </c>
      <c r="CL126" s="202"/>
      <c r="CM126" s="202"/>
      <c r="CN126" s="202"/>
      <c r="CO126" s="203">
        <f t="shared" si="82"/>
        <v>6750000</v>
      </c>
      <c r="CP126" s="203">
        <f t="shared" si="83"/>
        <v>6226400</v>
      </c>
      <c r="CQ126" s="203">
        <f t="shared" si="75"/>
        <v>523600</v>
      </c>
      <c r="CR126" s="203">
        <f t="shared" si="63"/>
        <v>0</v>
      </c>
      <c r="CS126" s="203">
        <f t="shared" si="64"/>
        <v>523600</v>
      </c>
      <c r="CT126" s="203">
        <f t="shared" si="65"/>
        <v>0</v>
      </c>
      <c r="CU126" s="203">
        <f t="shared" si="66"/>
        <v>0</v>
      </c>
      <c r="CV126" s="203">
        <f t="shared" si="67"/>
        <v>0</v>
      </c>
      <c r="CW126" s="203">
        <f t="shared" si="68"/>
        <v>523600</v>
      </c>
      <c r="CX126" s="203">
        <f t="shared" si="78"/>
        <v>6226400</v>
      </c>
      <c r="CY126" t="str">
        <f t="shared" si="69"/>
        <v/>
      </c>
    </row>
    <row r="127" spans="1:281" ht="15" customHeight="1" x14ac:dyDescent="0.25">
      <c r="A127" s="436" t="s">
        <v>129</v>
      </c>
      <c r="B127" s="437" t="s">
        <v>173</v>
      </c>
      <c r="C127" s="437"/>
      <c r="D127" s="437"/>
      <c r="E127" s="438" t="s">
        <v>174</v>
      </c>
      <c r="F127" s="442">
        <f>SUM(F128:F130)</f>
        <v>22640</v>
      </c>
      <c r="G127" s="439"/>
      <c r="H127" s="439"/>
      <c r="I127" s="439"/>
      <c r="J127" s="439"/>
      <c r="K127" s="439"/>
      <c r="L127" s="440"/>
      <c r="M127" s="439"/>
      <c r="N127" s="439"/>
      <c r="O127" s="439"/>
      <c r="P127" s="439"/>
      <c r="Q127" s="439"/>
      <c r="R127" s="439"/>
      <c r="S127" s="439"/>
      <c r="T127" s="439"/>
      <c r="U127" s="442"/>
      <c r="V127" s="442"/>
      <c r="W127" s="442"/>
      <c r="X127" s="442"/>
      <c r="Y127" s="442"/>
      <c r="Z127" s="442"/>
      <c r="AA127" s="443">
        <f t="shared" si="91"/>
        <v>22640</v>
      </c>
      <c r="AB127" s="432">
        <f>SUM(AB128:AB129)</f>
        <v>21640000</v>
      </c>
      <c r="AC127" s="439"/>
      <c r="AD127" s="439"/>
      <c r="AE127" s="439"/>
      <c r="AF127" s="439"/>
      <c r="AG127" s="439"/>
      <c r="AH127" s="440"/>
      <c r="AI127" s="439"/>
      <c r="AJ127" s="439"/>
      <c r="AK127" s="439"/>
      <c r="AL127" s="439"/>
      <c r="AM127" s="439"/>
      <c r="AN127" s="439"/>
      <c r="AO127" s="439"/>
      <c r="AP127" s="441">
        <f t="shared" ref="AP127:AW127" si="99">SUM(AP128:AP130)</f>
        <v>0</v>
      </c>
      <c r="AQ127" s="441">
        <f t="shared" si="99"/>
        <v>0</v>
      </c>
      <c r="AR127" s="439">
        <f t="shared" si="99"/>
        <v>0</v>
      </c>
      <c r="AS127" s="441">
        <f t="shared" si="99"/>
        <v>0</v>
      </c>
      <c r="AT127" s="439">
        <f t="shared" si="99"/>
        <v>0</v>
      </c>
      <c r="AU127" s="439">
        <f t="shared" si="99"/>
        <v>0</v>
      </c>
      <c r="AV127" s="441">
        <f t="shared" si="99"/>
        <v>0</v>
      </c>
      <c r="AW127" s="441">
        <f t="shared" si="99"/>
        <v>0</v>
      </c>
      <c r="AX127" s="439"/>
      <c r="AY127" s="439"/>
      <c r="AZ127" s="439"/>
      <c r="BA127" s="186">
        <f t="shared" si="85"/>
        <v>22640</v>
      </c>
      <c r="BB127" s="186">
        <f>SUM(BB128:BB130)</f>
        <v>0</v>
      </c>
      <c r="BC127" s="173"/>
      <c r="BD127" s="173"/>
      <c r="BE127" s="173"/>
      <c r="BF127" s="173"/>
      <c r="BG127" s="173"/>
      <c r="BH127" s="173"/>
      <c r="BI127" s="173"/>
      <c r="BJ127" s="173"/>
      <c r="BK127" s="173"/>
      <c r="BL127" s="173"/>
      <c r="BM127" s="188">
        <f>+BA127-BB127</f>
        <v>22640</v>
      </c>
      <c r="BN127" s="72"/>
      <c r="BO127" s="72"/>
      <c r="BP127" s="72"/>
      <c r="BQ127" s="72"/>
      <c r="BR127" s="72"/>
      <c r="BS127" s="72"/>
      <c r="BT127" s="72"/>
      <c r="BU127" s="72"/>
      <c r="BV127" s="72"/>
      <c r="BW127" s="444"/>
      <c r="BX127" s="444"/>
      <c r="BY127" s="445">
        <f>SUM(BY128:BY130)</f>
        <v>0</v>
      </c>
      <c r="BZ127" s="445">
        <f t="shared" ref="BZ127:CJ127" si="100">SUM(BZ128:BZ130)</f>
        <v>4023461</v>
      </c>
      <c r="CA127" s="445">
        <f t="shared" si="100"/>
        <v>2126392</v>
      </c>
      <c r="CB127" s="445">
        <f t="shared" si="100"/>
        <v>0</v>
      </c>
      <c r="CC127" s="445">
        <f t="shared" si="100"/>
        <v>0</v>
      </c>
      <c r="CD127" s="445">
        <f t="shared" si="100"/>
        <v>0</v>
      </c>
      <c r="CE127" s="445">
        <f t="shared" si="100"/>
        <v>0</v>
      </c>
      <c r="CF127" s="445">
        <f t="shared" si="100"/>
        <v>0</v>
      </c>
      <c r="CG127" s="445">
        <f t="shared" si="100"/>
        <v>0</v>
      </c>
      <c r="CH127" s="445">
        <f t="shared" si="100"/>
        <v>0</v>
      </c>
      <c r="CI127" s="445">
        <f t="shared" si="100"/>
        <v>0</v>
      </c>
      <c r="CJ127" s="445">
        <f t="shared" si="100"/>
        <v>0</v>
      </c>
      <c r="CK127" s="445">
        <f>SUM(CK128:CK130)</f>
        <v>6149853</v>
      </c>
      <c r="CL127" s="738" t="e">
        <f>+CK127/BB127</f>
        <v>#DIV/0!</v>
      </c>
      <c r="CM127" s="739"/>
      <c r="CN127" s="190"/>
      <c r="CO127" s="191">
        <f t="shared" si="82"/>
        <v>22640000</v>
      </c>
      <c r="CP127" s="191">
        <f t="shared" si="83"/>
        <v>16490147</v>
      </c>
      <c r="CQ127" s="191">
        <f t="shared" si="75"/>
        <v>6149853</v>
      </c>
      <c r="CR127" s="191">
        <f t="shared" si="63"/>
        <v>0</v>
      </c>
      <c r="CS127" s="191">
        <f t="shared" si="64"/>
        <v>6149853</v>
      </c>
      <c r="CT127" s="191">
        <f t="shared" si="65"/>
        <v>0</v>
      </c>
      <c r="CU127" s="191">
        <f t="shared" si="66"/>
        <v>0</v>
      </c>
      <c r="CV127" s="191">
        <f t="shared" si="67"/>
        <v>0</v>
      </c>
      <c r="CW127" s="191">
        <f t="shared" si="68"/>
        <v>6149853</v>
      </c>
      <c r="CX127" s="191">
        <f t="shared" si="78"/>
        <v>16490147</v>
      </c>
      <c r="CY127" t="str">
        <f t="shared" si="69"/>
        <v/>
      </c>
    </row>
    <row r="128" spans="1:281" ht="15" customHeight="1" x14ac:dyDescent="0.25">
      <c r="A128" s="446" t="s">
        <v>129</v>
      </c>
      <c r="B128" s="447" t="s">
        <v>173</v>
      </c>
      <c r="C128" s="447" t="s">
        <v>82</v>
      </c>
      <c r="D128" s="447"/>
      <c r="E128" s="448" t="s">
        <v>175</v>
      </c>
      <c r="F128" s="452">
        <v>20000</v>
      </c>
      <c r="G128" s="449"/>
      <c r="H128" s="449"/>
      <c r="I128" s="449"/>
      <c r="J128" s="449"/>
      <c r="K128" s="449"/>
      <c r="L128" s="450"/>
      <c r="M128" s="449"/>
      <c r="N128" s="449"/>
      <c r="O128" s="449"/>
      <c r="P128" s="449"/>
      <c r="Q128" s="449"/>
      <c r="R128" s="449"/>
      <c r="S128" s="449"/>
      <c r="T128" s="449"/>
      <c r="U128" s="452"/>
      <c r="V128" s="452"/>
      <c r="W128" s="452"/>
      <c r="X128" s="452"/>
      <c r="Y128" s="452"/>
      <c r="Z128" s="452"/>
      <c r="AA128" s="453">
        <f t="shared" si="91"/>
        <v>20000</v>
      </c>
      <c r="AB128" s="432">
        <v>19640000</v>
      </c>
      <c r="AC128" s="449"/>
      <c r="AD128" s="449"/>
      <c r="AE128" s="449"/>
      <c r="AF128" s="449"/>
      <c r="AG128" s="449"/>
      <c r="AH128" s="450"/>
      <c r="AI128" s="449"/>
      <c r="AJ128" s="449"/>
      <c r="AK128" s="449"/>
      <c r="AL128" s="449"/>
      <c r="AM128" s="449"/>
      <c r="AN128" s="449"/>
      <c r="AO128" s="449"/>
      <c r="AP128" s="451"/>
      <c r="AQ128" s="451"/>
      <c r="AR128" s="449"/>
      <c r="AS128" s="451"/>
      <c r="AT128" s="449"/>
      <c r="AU128" s="449"/>
      <c r="AV128" s="449"/>
      <c r="AW128" s="451"/>
      <c r="AX128" s="449"/>
      <c r="AY128" s="449"/>
      <c r="AZ128" s="449"/>
      <c r="BA128" s="199">
        <f t="shared" si="85"/>
        <v>20000</v>
      </c>
      <c r="BB128" s="199"/>
      <c r="BC128" s="173"/>
      <c r="BD128" s="173"/>
      <c r="BE128" s="173"/>
      <c r="BF128" s="173"/>
      <c r="BG128" s="173"/>
      <c r="BH128" s="173"/>
      <c r="BI128" s="173"/>
      <c r="BJ128" s="173"/>
      <c r="BK128" s="173"/>
      <c r="BL128" s="173"/>
      <c r="BM128" s="200">
        <f t="shared" ref="BM128:BM155" si="101">+BA128-BB128</f>
        <v>20000</v>
      </c>
      <c r="BN128" s="72"/>
      <c r="BO128" s="72"/>
      <c r="BP128" s="72"/>
      <c r="BQ128" s="72"/>
      <c r="BR128" s="72"/>
      <c r="BS128" s="72"/>
      <c r="BT128" s="72"/>
      <c r="BU128" s="72"/>
      <c r="BV128" s="72"/>
      <c r="BW128" s="444"/>
      <c r="BX128" s="444"/>
      <c r="BY128" s="420"/>
      <c r="BZ128" s="420">
        <v>3690975</v>
      </c>
      <c r="CA128" s="420">
        <v>1869471</v>
      </c>
      <c r="CB128" s="420"/>
      <c r="CC128" s="420"/>
      <c r="CD128" s="420"/>
      <c r="CE128" s="420"/>
      <c r="CF128" s="420"/>
      <c r="CG128" s="420"/>
      <c r="CH128" s="420"/>
      <c r="CI128" s="420"/>
      <c r="CJ128" s="421"/>
      <c r="CK128" s="420">
        <f>SUM(BY128:CJ128)</f>
        <v>5560446</v>
      </c>
      <c r="CL128" s="202"/>
      <c r="CM128" s="202"/>
      <c r="CN128" s="202"/>
      <c r="CO128" s="203">
        <f t="shared" si="82"/>
        <v>20000000</v>
      </c>
      <c r="CP128" s="203">
        <f t="shared" si="83"/>
        <v>14439554</v>
      </c>
      <c r="CQ128" s="203">
        <f t="shared" si="75"/>
        <v>5560446</v>
      </c>
      <c r="CR128" s="203">
        <f t="shared" si="63"/>
        <v>0</v>
      </c>
      <c r="CS128" s="203">
        <f t="shared" si="64"/>
        <v>5560446</v>
      </c>
      <c r="CT128" s="203">
        <f t="shared" si="65"/>
        <v>0</v>
      </c>
      <c r="CU128" s="203">
        <f t="shared" si="66"/>
        <v>0</v>
      </c>
      <c r="CV128" s="203">
        <f t="shared" si="67"/>
        <v>0</v>
      </c>
      <c r="CW128" s="203">
        <f t="shared" si="68"/>
        <v>5560446</v>
      </c>
      <c r="CX128" s="203">
        <f t="shared" si="78"/>
        <v>14439554</v>
      </c>
      <c r="CY128" t="str">
        <f t="shared" si="69"/>
        <v/>
      </c>
    </row>
    <row r="129" spans="1:281" ht="15" customHeight="1" x14ac:dyDescent="0.25">
      <c r="A129" s="446" t="s">
        <v>129</v>
      </c>
      <c r="B129" s="447" t="s">
        <v>173</v>
      </c>
      <c r="C129" s="447" t="s">
        <v>84</v>
      </c>
      <c r="D129" s="447"/>
      <c r="E129" s="448" t="s">
        <v>176</v>
      </c>
      <c r="F129" s="452">
        <v>200</v>
      </c>
      <c r="G129" s="449"/>
      <c r="H129" s="449"/>
      <c r="I129" s="449"/>
      <c r="J129" s="449"/>
      <c r="K129" s="449"/>
      <c r="L129" s="450"/>
      <c r="M129" s="449"/>
      <c r="N129" s="449"/>
      <c r="O129" s="449"/>
      <c r="P129" s="449"/>
      <c r="Q129" s="449"/>
      <c r="R129" s="449"/>
      <c r="S129" s="449"/>
      <c r="T129" s="449"/>
      <c r="U129" s="452"/>
      <c r="V129" s="452"/>
      <c r="W129" s="452"/>
      <c r="X129" s="452"/>
      <c r="Y129" s="452"/>
      <c r="Z129" s="452"/>
      <c r="AA129" s="453">
        <f t="shared" si="91"/>
        <v>200</v>
      </c>
      <c r="AB129" s="432">
        <v>2000000</v>
      </c>
      <c r="AC129" s="449"/>
      <c r="AD129" s="449"/>
      <c r="AE129" s="449"/>
      <c r="AF129" s="449"/>
      <c r="AG129" s="449"/>
      <c r="AH129" s="450"/>
      <c r="AI129" s="449"/>
      <c r="AJ129" s="449"/>
      <c r="AK129" s="449"/>
      <c r="AL129" s="449"/>
      <c r="AM129" s="449"/>
      <c r="AN129" s="449"/>
      <c r="AO129" s="449"/>
      <c r="AP129" s="451"/>
      <c r="AQ129" s="451"/>
      <c r="AR129" s="449"/>
      <c r="AS129" s="449"/>
      <c r="AT129" s="449"/>
      <c r="AU129" s="449"/>
      <c r="AV129" s="449"/>
      <c r="AW129" s="449"/>
      <c r="AX129" s="449"/>
      <c r="AY129" s="449"/>
      <c r="AZ129" s="449"/>
      <c r="BA129" s="199">
        <f t="shared" si="85"/>
        <v>200</v>
      </c>
      <c r="BB129" s="199"/>
      <c r="BC129" s="173"/>
      <c r="BD129" s="173"/>
      <c r="BE129" s="173"/>
      <c r="BF129" s="173"/>
      <c r="BG129" s="173"/>
      <c r="BH129" s="173"/>
      <c r="BI129" s="173"/>
      <c r="BJ129" s="173"/>
      <c r="BK129" s="173"/>
      <c r="BL129" s="173"/>
      <c r="BM129" s="200">
        <f t="shared" si="101"/>
        <v>200</v>
      </c>
      <c r="BN129" s="72"/>
      <c r="BO129" s="72"/>
      <c r="BP129" s="72"/>
      <c r="BQ129" s="72"/>
      <c r="BR129" s="72"/>
      <c r="BS129" s="72"/>
      <c r="BT129" s="72"/>
      <c r="BU129" s="72"/>
      <c r="BV129" s="72"/>
      <c r="BW129" s="444"/>
      <c r="BX129" s="444"/>
      <c r="BY129" s="420"/>
      <c r="BZ129" s="420"/>
      <c r="CA129" s="420"/>
      <c r="CB129" s="420"/>
      <c r="CC129" s="420"/>
      <c r="CD129" s="420"/>
      <c r="CE129" s="420"/>
      <c r="CF129" s="420"/>
      <c r="CG129" s="420"/>
      <c r="CH129" s="420"/>
      <c r="CI129" s="420"/>
      <c r="CJ129" s="421"/>
      <c r="CK129" s="420">
        <f>SUM(BY129:CJ129)</f>
        <v>0</v>
      </c>
      <c r="CL129" s="202"/>
      <c r="CM129" s="202"/>
      <c r="CN129" s="202"/>
      <c r="CO129" s="203">
        <f t="shared" si="82"/>
        <v>200000</v>
      </c>
      <c r="CP129" s="203">
        <f t="shared" si="83"/>
        <v>200000</v>
      </c>
      <c r="CQ129" s="203">
        <f t="shared" si="75"/>
        <v>0</v>
      </c>
      <c r="CR129" s="203">
        <f t="shared" si="63"/>
        <v>0</v>
      </c>
      <c r="CS129" s="203">
        <f t="shared" si="64"/>
        <v>0</v>
      </c>
      <c r="CT129" s="203">
        <f t="shared" si="65"/>
        <v>0</v>
      </c>
      <c r="CU129" s="203">
        <f t="shared" si="66"/>
        <v>0</v>
      </c>
      <c r="CV129" s="203">
        <f t="shared" si="67"/>
        <v>0</v>
      </c>
      <c r="CW129" s="203">
        <f t="shared" si="68"/>
        <v>0</v>
      </c>
      <c r="CX129" s="203">
        <f t="shared" si="78"/>
        <v>200000</v>
      </c>
      <c r="CY129" t="str">
        <f t="shared" si="69"/>
        <v/>
      </c>
    </row>
    <row r="130" spans="1:281" ht="24" customHeight="1" x14ac:dyDescent="0.25">
      <c r="A130" s="446">
        <v>22</v>
      </c>
      <c r="B130" s="447" t="s">
        <v>173</v>
      </c>
      <c r="C130" s="447" t="s">
        <v>108</v>
      </c>
      <c r="D130" s="447"/>
      <c r="E130" s="448" t="s">
        <v>177</v>
      </c>
      <c r="F130" s="452">
        <v>2440</v>
      </c>
      <c r="G130" s="449"/>
      <c r="H130" s="449"/>
      <c r="I130" s="449"/>
      <c r="J130" s="449"/>
      <c r="K130" s="449"/>
      <c r="L130" s="450"/>
      <c r="M130" s="449"/>
      <c r="N130" s="449"/>
      <c r="O130" s="449"/>
      <c r="P130" s="449"/>
      <c r="Q130" s="449"/>
      <c r="R130" s="449"/>
      <c r="S130" s="449"/>
      <c r="T130" s="449"/>
      <c r="U130" s="452"/>
      <c r="V130" s="452"/>
      <c r="W130" s="452"/>
      <c r="X130" s="452"/>
      <c r="Y130" s="452"/>
      <c r="Z130" s="452"/>
      <c r="AA130" s="453">
        <f t="shared" si="91"/>
        <v>2440</v>
      </c>
      <c r="AB130" s="432">
        <v>0</v>
      </c>
      <c r="AC130" s="449"/>
      <c r="AD130" s="449"/>
      <c r="AE130" s="449"/>
      <c r="AF130" s="449"/>
      <c r="AG130" s="449"/>
      <c r="AH130" s="450"/>
      <c r="AI130" s="449"/>
      <c r="AJ130" s="449"/>
      <c r="AK130" s="449"/>
      <c r="AL130" s="449"/>
      <c r="AM130" s="449"/>
      <c r="AN130" s="449"/>
      <c r="AO130" s="449"/>
      <c r="AP130" s="451"/>
      <c r="AQ130" s="451"/>
      <c r="AR130" s="449"/>
      <c r="AS130" s="449"/>
      <c r="AT130" s="449"/>
      <c r="AU130" s="449"/>
      <c r="AV130" s="451"/>
      <c r="AW130" s="449"/>
      <c r="AX130" s="449"/>
      <c r="AY130" s="449"/>
      <c r="AZ130" s="449"/>
      <c r="BA130" s="199">
        <f t="shared" si="85"/>
        <v>2440</v>
      </c>
      <c r="BB130" s="199"/>
      <c r="BC130" s="173"/>
      <c r="BD130" s="173"/>
      <c r="BE130" s="173"/>
      <c r="BF130" s="173"/>
      <c r="BG130" s="173"/>
      <c r="BH130" s="173"/>
      <c r="BI130" s="173"/>
      <c r="BJ130" s="173"/>
      <c r="BK130" s="173"/>
      <c r="BL130" s="173"/>
      <c r="BM130" s="200">
        <f t="shared" si="101"/>
        <v>2440</v>
      </c>
      <c r="BN130" s="72"/>
      <c r="BO130" s="72"/>
      <c r="BP130" s="72"/>
      <c r="BQ130" s="72"/>
      <c r="BR130" s="72"/>
      <c r="BS130" s="72"/>
      <c r="BT130" s="72"/>
      <c r="BU130" s="72"/>
      <c r="BV130" s="72"/>
      <c r="BW130" s="444"/>
      <c r="BX130" s="444"/>
      <c r="BY130" s="420"/>
      <c r="BZ130" s="420">
        <v>332486</v>
      </c>
      <c r="CA130" s="420">
        <v>256921</v>
      </c>
      <c r="CB130" s="420"/>
      <c r="CC130" s="420"/>
      <c r="CD130" s="420"/>
      <c r="CE130" s="420"/>
      <c r="CF130" s="420"/>
      <c r="CG130" s="420"/>
      <c r="CH130" s="420"/>
      <c r="CI130" s="420"/>
      <c r="CJ130" s="421"/>
      <c r="CK130" s="420">
        <f>SUM(BY130:CJ130)</f>
        <v>589407</v>
      </c>
      <c r="CL130" s="202"/>
      <c r="CM130" s="202"/>
      <c r="CN130" s="202"/>
      <c r="CO130" s="203">
        <f t="shared" si="82"/>
        <v>2440000</v>
      </c>
      <c r="CP130" s="203">
        <f t="shared" si="83"/>
        <v>1850593</v>
      </c>
      <c r="CQ130" s="203"/>
      <c r="CR130" s="203"/>
      <c r="CS130" s="203"/>
      <c r="CT130" s="203"/>
      <c r="CU130" s="203"/>
      <c r="CV130" s="203"/>
      <c r="CW130" s="203"/>
      <c r="CX130" s="203"/>
    </row>
    <row r="131" spans="1:281" ht="15" customHeight="1" x14ac:dyDescent="0.25">
      <c r="A131" s="436" t="s">
        <v>129</v>
      </c>
      <c r="B131" s="437" t="s">
        <v>71</v>
      </c>
      <c r="C131" s="437"/>
      <c r="D131" s="437"/>
      <c r="E131" s="438" t="s">
        <v>178</v>
      </c>
      <c r="F131" s="442">
        <f>SUM(F132)</f>
        <v>15000</v>
      </c>
      <c r="G131" s="439"/>
      <c r="H131" s="439"/>
      <c r="I131" s="439"/>
      <c r="J131" s="439"/>
      <c r="K131" s="439"/>
      <c r="L131" s="440"/>
      <c r="M131" s="439"/>
      <c r="N131" s="439"/>
      <c r="O131" s="439"/>
      <c r="P131" s="439"/>
      <c r="Q131" s="439"/>
      <c r="R131" s="439"/>
      <c r="S131" s="439"/>
      <c r="T131" s="439"/>
      <c r="U131" s="442"/>
      <c r="V131" s="442"/>
      <c r="W131" s="442"/>
      <c r="X131" s="442"/>
      <c r="Y131" s="442"/>
      <c r="Z131" s="442"/>
      <c r="AA131" s="443">
        <f t="shared" si="91"/>
        <v>15000</v>
      </c>
      <c r="AB131" s="432">
        <f>SUM(AB132)</f>
        <v>17500000</v>
      </c>
      <c r="AC131" s="439"/>
      <c r="AD131" s="439"/>
      <c r="AE131" s="439"/>
      <c r="AF131" s="439"/>
      <c r="AG131" s="439"/>
      <c r="AH131" s="440"/>
      <c r="AI131" s="441">
        <f>SUM(AI132)</f>
        <v>0</v>
      </c>
      <c r="AJ131" s="439">
        <f t="shared" ref="AJ131:AP131" si="102">SUM(AJ132)</f>
        <v>0</v>
      </c>
      <c r="AK131" s="439">
        <f t="shared" si="102"/>
        <v>0</v>
      </c>
      <c r="AL131" s="439">
        <f t="shared" si="102"/>
        <v>0</v>
      </c>
      <c r="AM131" s="439">
        <f t="shared" si="102"/>
        <v>0</v>
      </c>
      <c r="AN131" s="439">
        <f t="shared" si="102"/>
        <v>0</v>
      </c>
      <c r="AO131" s="439">
        <f t="shared" si="102"/>
        <v>0</v>
      </c>
      <c r="AP131" s="441">
        <f t="shared" si="102"/>
        <v>0</v>
      </c>
      <c r="AQ131" s="441">
        <f>SUM(AQ132)</f>
        <v>0</v>
      </c>
      <c r="AR131" s="439">
        <f>SUM(AR132)</f>
        <v>0</v>
      </c>
      <c r="AS131" s="441">
        <f>SUM(AS132)</f>
        <v>0</v>
      </c>
      <c r="AT131" s="439"/>
      <c r="AU131" s="439"/>
      <c r="AV131" s="439"/>
      <c r="AW131" s="439"/>
      <c r="AX131" s="439"/>
      <c r="AY131" s="439"/>
      <c r="AZ131" s="439"/>
      <c r="BA131" s="186">
        <f t="shared" si="85"/>
        <v>15000</v>
      </c>
      <c r="BB131" s="186">
        <f>+BB132</f>
        <v>0</v>
      </c>
      <c r="BC131" s="173"/>
      <c r="BD131" s="173"/>
      <c r="BE131" s="173"/>
      <c r="BF131" s="173"/>
      <c r="BG131" s="173"/>
      <c r="BH131" s="173"/>
      <c r="BI131" s="173"/>
      <c r="BJ131" s="173"/>
      <c r="BK131" s="173"/>
      <c r="BL131" s="173"/>
      <c r="BM131" s="188">
        <f t="shared" si="101"/>
        <v>15000</v>
      </c>
      <c r="BN131" s="72"/>
      <c r="BO131" s="72"/>
      <c r="BP131" s="72"/>
      <c r="BQ131" s="72"/>
      <c r="BR131" s="72"/>
      <c r="BS131" s="72"/>
      <c r="BT131" s="72"/>
      <c r="BU131" s="72"/>
      <c r="BV131" s="72"/>
      <c r="BW131" s="444"/>
      <c r="BX131" s="444"/>
      <c r="BY131" s="445">
        <f>SUM(BY132)</f>
        <v>0</v>
      </c>
      <c r="BZ131" s="445">
        <f t="shared" ref="BZ131:CK131" si="103">SUM(BZ132)</f>
        <v>0</v>
      </c>
      <c r="CA131" s="445">
        <f t="shared" si="103"/>
        <v>14691763</v>
      </c>
      <c r="CB131" s="445">
        <f t="shared" si="103"/>
        <v>0</v>
      </c>
      <c r="CC131" s="445">
        <f t="shared" si="103"/>
        <v>0</v>
      </c>
      <c r="CD131" s="445">
        <f t="shared" si="103"/>
        <v>0</v>
      </c>
      <c r="CE131" s="445">
        <f t="shared" si="103"/>
        <v>0</v>
      </c>
      <c r="CF131" s="445">
        <f t="shared" si="103"/>
        <v>0</v>
      </c>
      <c r="CG131" s="445">
        <f t="shared" si="103"/>
        <v>0</v>
      </c>
      <c r="CH131" s="445"/>
      <c r="CI131" s="445"/>
      <c r="CJ131" s="445"/>
      <c r="CK131" s="445">
        <f t="shared" si="103"/>
        <v>14691763</v>
      </c>
      <c r="CL131" s="738" t="e">
        <f>+CK131/BB131</f>
        <v>#DIV/0!</v>
      </c>
      <c r="CM131" s="739"/>
      <c r="CN131" s="190"/>
      <c r="CO131" s="191">
        <f t="shared" si="82"/>
        <v>15000000</v>
      </c>
      <c r="CP131" s="191">
        <f t="shared" si="83"/>
        <v>308237</v>
      </c>
      <c r="CQ131" s="191">
        <f t="shared" si="75"/>
        <v>14691763</v>
      </c>
      <c r="CR131" s="191">
        <f t="shared" si="63"/>
        <v>0</v>
      </c>
      <c r="CS131" s="191">
        <f t="shared" si="64"/>
        <v>14691763</v>
      </c>
      <c r="CT131" s="191">
        <f t="shared" si="65"/>
        <v>0</v>
      </c>
      <c r="CU131" s="191">
        <f t="shared" si="66"/>
        <v>0</v>
      </c>
      <c r="CV131" s="191">
        <f t="shared" si="67"/>
        <v>0</v>
      </c>
      <c r="CW131" s="191">
        <f t="shared" si="68"/>
        <v>14691763</v>
      </c>
      <c r="CX131" s="191">
        <f t="shared" si="78"/>
        <v>308237</v>
      </c>
      <c r="CY131" t="str">
        <f t="shared" si="69"/>
        <v/>
      </c>
    </row>
    <row r="132" spans="1:281" ht="15" customHeight="1" x14ac:dyDescent="0.25">
      <c r="A132" s="446" t="s">
        <v>129</v>
      </c>
      <c r="B132" s="447" t="s">
        <v>71</v>
      </c>
      <c r="C132" s="447" t="s">
        <v>82</v>
      </c>
      <c r="D132" s="447"/>
      <c r="E132" s="448" t="s">
        <v>179</v>
      </c>
      <c r="F132" s="452">
        <v>15000</v>
      </c>
      <c r="G132" s="449"/>
      <c r="H132" s="449"/>
      <c r="I132" s="449"/>
      <c r="J132" s="449"/>
      <c r="K132" s="449"/>
      <c r="L132" s="450"/>
      <c r="M132" s="449"/>
      <c r="N132" s="449"/>
      <c r="O132" s="449"/>
      <c r="P132" s="449"/>
      <c r="Q132" s="449"/>
      <c r="R132" s="449"/>
      <c r="S132" s="449"/>
      <c r="T132" s="449"/>
      <c r="U132" s="452"/>
      <c r="V132" s="452"/>
      <c r="W132" s="452"/>
      <c r="X132" s="452"/>
      <c r="Y132" s="452"/>
      <c r="Z132" s="452"/>
      <c r="AA132" s="453">
        <f t="shared" si="91"/>
        <v>15000</v>
      </c>
      <c r="AB132" s="432">
        <v>17500000</v>
      </c>
      <c r="AC132" s="449"/>
      <c r="AD132" s="449"/>
      <c r="AE132" s="449"/>
      <c r="AF132" s="449"/>
      <c r="AG132" s="449"/>
      <c r="AH132" s="450"/>
      <c r="AI132" s="451"/>
      <c r="AJ132" s="449"/>
      <c r="AK132" s="449"/>
      <c r="AL132" s="449"/>
      <c r="AM132" s="449"/>
      <c r="AN132" s="449"/>
      <c r="AO132" s="449"/>
      <c r="AP132" s="451"/>
      <c r="AQ132" s="451"/>
      <c r="AR132" s="449"/>
      <c r="AS132" s="451"/>
      <c r="AT132" s="449"/>
      <c r="AU132" s="449"/>
      <c r="AV132" s="449"/>
      <c r="AW132" s="449"/>
      <c r="AX132" s="449"/>
      <c r="AY132" s="449"/>
      <c r="AZ132" s="449"/>
      <c r="BA132" s="199">
        <f t="shared" si="85"/>
        <v>15000</v>
      </c>
      <c r="BB132" s="199"/>
      <c r="BC132" s="173"/>
      <c r="BD132" s="173"/>
      <c r="BE132" s="173"/>
      <c r="BF132" s="173"/>
      <c r="BG132" s="173"/>
      <c r="BH132" s="173"/>
      <c r="BI132" s="173"/>
      <c r="BJ132" s="173"/>
      <c r="BK132" s="173"/>
      <c r="BL132" s="173"/>
      <c r="BM132" s="200">
        <f t="shared" si="101"/>
        <v>15000</v>
      </c>
      <c r="BN132" s="72"/>
      <c r="BO132" s="72"/>
      <c r="BP132" s="72"/>
      <c r="BQ132" s="72"/>
      <c r="BR132" s="72"/>
      <c r="BS132" s="72"/>
      <c r="BT132" s="72"/>
      <c r="BU132" s="72"/>
      <c r="BV132" s="72"/>
      <c r="BW132" s="444"/>
      <c r="BX132" s="444"/>
      <c r="BY132" s="420">
        <v>0</v>
      </c>
      <c r="BZ132" s="420"/>
      <c r="CA132" s="420">
        <v>14691763</v>
      </c>
      <c r="CB132" s="420"/>
      <c r="CC132" s="420"/>
      <c r="CD132" s="420"/>
      <c r="CE132" s="420"/>
      <c r="CF132" s="420"/>
      <c r="CG132" s="420"/>
      <c r="CH132" s="420"/>
      <c r="CI132" s="420"/>
      <c r="CJ132" s="421"/>
      <c r="CK132" s="420">
        <f>SUM(BY132:CJ132)</f>
        <v>14691763</v>
      </c>
      <c r="CL132" s="202"/>
      <c r="CM132" s="202"/>
      <c r="CN132" s="202"/>
      <c r="CO132" s="203">
        <f t="shared" si="82"/>
        <v>15000000</v>
      </c>
      <c r="CP132" s="203">
        <f t="shared" si="83"/>
        <v>308237</v>
      </c>
      <c r="CQ132" s="203">
        <f t="shared" si="75"/>
        <v>14691763</v>
      </c>
      <c r="CR132" s="203">
        <f t="shared" si="63"/>
        <v>0</v>
      </c>
      <c r="CS132" s="203">
        <f t="shared" si="64"/>
        <v>14691763</v>
      </c>
      <c r="CT132" s="203">
        <f t="shared" si="65"/>
        <v>0</v>
      </c>
      <c r="CU132" s="203">
        <f t="shared" si="66"/>
        <v>0</v>
      </c>
      <c r="CV132" s="203">
        <f t="shared" si="67"/>
        <v>0</v>
      </c>
      <c r="CW132" s="203">
        <f t="shared" si="68"/>
        <v>14691763</v>
      </c>
      <c r="CX132" s="203">
        <f t="shared" si="78"/>
        <v>308237</v>
      </c>
      <c r="CY132" t="str">
        <f t="shared" si="69"/>
        <v/>
      </c>
    </row>
    <row r="133" spans="1:281" ht="15" customHeight="1" x14ac:dyDescent="0.25">
      <c r="A133" s="436" t="s">
        <v>129</v>
      </c>
      <c r="B133" s="437" t="s">
        <v>180</v>
      </c>
      <c r="C133" s="437"/>
      <c r="D133" s="437"/>
      <c r="E133" s="438" t="s">
        <v>181</v>
      </c>
      <c r="F133" s="442">
        <f>SUM(F135:F137)</f>
        <v>71956</v>
      </c>
      <c r="G133" s="439"/>
      <c r="H133" s="439"/>
      <c r="I133" s="439"/>
      <c r="J133" s="439"/>
      <c r="K133" s="441"/>
      <c r="L133" s="440"/>
      <c r="M133" s="439"/>
      <c r="N133" s="439"/>
      <c r="O133" s="439"/>
      <c r="P133" s="439"/>
      <c r="Q133" s="439"/>
      <c r="R133" s="439"/>
      <c r="S133" s="439"/>
      <c r="T133" s="439"/>
      <c r="U133" s="442"/>
      <c r="V133" s="442"/>
      <c r="W133" s="442"/>
      <c r="X133" s="442"/>
      <c r="Y133" s="442"/>
      <c r="Z133" s="442"/>
      <c r="AA133" s="443">
        <f t="shared" si="91"/>
        <v>71956</v>
      </c>
      <c r="AB133" s="432">
        <f t="shared" ref="AB133:AZ133" si="104">SUM(AB134:AB137)</f>
        <v>131102956</v>
      </c>
      <c r="AC133" s="439">
        <f t="shared" si="104"/>
        <v>0</v>
      </c>
      <c r="AD133" s="439">
        <f t="shared" si="104"/>
        <v>0</v>
      </c>
      <c r="AE133" s="439">
        <f t="shared" si="104"/>
        <v>0</v>
      </c>
      <c r="AF133" s="439">
        <f t="shared" si="104"/>
        <v>0</v>
      </c>
      <c r="AG133" s="439">
        <f t="shared" si="104"/>
        <v>0</v>
      </c>
      <c r="AH133" s="439">
        <f t="shared" si="104"/>
        <v>0</v>
      </c>
      <c r="AI133" s="441">
        <f t="shared" si="104"/>
        <v>0</v>
      </c>
      <c r="AJ133" s="439">
        <f t="shared" si="104"/>
        <v>0</v>
      </c>
      <c r="AK133" s="439">
        <f t="shared" si="104"/>
        <v>0</v>
      </c>
      <c r="AL133" s="439">
        <f t="shared" si="104"/>
        <v>0</v>
      </c>
      <c r="AM133" s="441">
        <f t="shared" si="104"/>
        <v>0</v>
      </c>
      <c r="AN133" s="439">
        <f t="shared" si="104"/>
        <v>0</v>
      </c>
      <c r="AO133" s="439">
        <f t="shared" si="104"/>
        <v>0</v>
      </c>
      <c r="AP133" s="441">
        <f t="shared" si="104"/>
        <v>0</v>
      </c>
      <c r="AQ133" s="441">
        <f t="shared" si="104"/>
        <v>0</v>
      </c>
      <c r="AR133" s="439">
        <f t="shared" si="104"/>
        <v>0</v>
      </c>
      <c r="AS133" s="441">
        <f t="shared" si="104"/>
        <v>0</v>
      </c>
      <c r="AT133" s="441">
        <f t="shared" si="104"/>
        <v>0</v>
      </c>
      <c r="AU133" s="439">
        <f t="shared" si="104"/>
        <v>0</v>
      </c>
      <c r="AV133" s="441">
        <f t="shared" si="104"/>
        <v>0</v>
      </c>
      <c r="AW133" s="439">
        <f t="shared" si="104"/>
        <v>0</v>
      </c>
      <c r="AX133" s="439">
        <f t="shared" si="104"/>
        <v>0</v>
      </c>
      <c r="AY133" s="439">
        <f t="shared" si="104"/>
        <v>0</v>
      </c>
      <c r="AZ133" s="439">
        <f t="shared" si="104"/>
        <v>0</v>
      </c>
      <c r="BA133" s="186">
        <f t="shared" si="85"/>
        <v>71956</v>
      </c>
      <c r="BB133" s="186">
        <f>SUM(BB134:BB137)</f>
        <v>0</v>
      </c>
      <c r="BC133" s="173"/>
      <c r="BD133" s="173"/>
      <c r="BE133" s="173"/>
      <c r="BF133" s="173"/>
      <c r="BG133" s="173"/>
      <c r="BH133" s="173"/>
      <c r="BI133" s="173"/>
      <c r="BJ133" s="173"/>
      <c r="BK133" s="173"/>
      <c r="BL133" s="173"/>
      <c r="BM133" s="188">
        <f t="shared" si="101"/>
        <v>71956</v>
      </c>
      <c r="BN133" s="72"/>
      <c r="BO133" s="72"/>
      <c r="BP133" s="72"/>
      <c r="BQ133" s="72"/>
      <c r="BR133" s="72"/>
      <c r="BS133" s="72"/>
      <c r="BT133" s="72"/>
      <c r="BU133" s="72"/>
      <c r="BV133" s="72"/>
      <c r="BW133" s="444"/>
      <c r="BX133" s="444"/>
      <c r="BY133" s="445">
        <f t="shared" ref="BY133:CG133" si="105">SUM(BY134:BY137)</f>
        <v>0</v>
      </c>
      <c r="BZ133" s="445">
        <f t="shared" si="105"/>
        <v>3271572</v>
      </c>
      <c r="CA133" s="445">
        <f t="shared" si="105"/>
        <v>2957393</v>
      </c>
      <c r="CB133" s="445">
        <f t="shared" si="105"/>
        <v>0</v>
      </c>
      <c r="CC133" s="445">
        <f t="shared" si="105"/>
        <v>0</v>
      </c>
      <c r="CD133" s="445">
        <f t="shared" si="105"/>
        <v>0</v>
      </c>
      <c r="CE133" s="445">
        <f t="shared" si="105"/>
        <v>0</v>
      </c>
      <c r="CF133" s="445">
        <f t="shared" si="105"/>
        <v>0</v>
      </c>
      <c r="CG133" s="445">
        <f t="shared" si="105"/>
        <v>0</v>
      </c>
      <c r="CH133" s="445">
        <f>SUM(CH134:CH137)</f>
        <v>0</v>
      </c>
      <c r="CI133" s="445">
        <f>SUM(CI134:CI137)</f>
        <v>0</v>
      </c>
      <c r="CJ133" s="445">
        <f>SUM(CJ134:CJ137)</f>
        <v>0</v>
      </c>
      <c r="CK133" s="445">
        <f>SUM(CK134:CK137)</f>
        <v>6228965</v>
      </c>
      <c r="CL133" s="738" t="e">
        <f>+CK133/BB133</f>
        <v>#DIV/0!</v>
      </c>
      <c r="CM133" s="739"/>
      <c r="CN133" s="190"/>
      <c r="CO133" s="191">
        <f t="shared" si="82"/>
        <v>71956000</v>
      </c>
      <c r="CP133" s="191">
        <f t="shared" si="83"/>
        <v>65727035</v>
      </c>
      <c r="CQ133" s="191">
        <f t="shared" si="75"/>
        <v>6228965</v>
      </c>
      <c r="CR133" s="191">
        <f t="shared" si="63"/>
        <v>0</v>
      </c>
      <c r="CS133" s="191">
        <f t="shared" si="64"/>
        <v>6228965</v>
      </c>
      <c r="CT133" s="191">
        <f t="shared" si="65"/>
        <v>0</v>
      </c>
      <c r="CU133" s="191">
        <f t="shared" si="66"/>
        <v>0</v>
      </c>
      <c r="CV133" s="191">
        <f t="shared" si="67"/>
        <v>0</v>
      </c>
      <c r="CW133" s="191">
        <f t="shared" si="68"/>
        <v>6228965</v>
      </c>
      <c r="CX133" s="191">
        <f t="shared" si="78"/>
        <v>65727035</v>
      </c>
      <c r="CY133" t="str">
        <f t="shared" si="69"/>
        <v/>
      </c>
    </row>
    <row r="134" spans="1:281" s="459" customFormat="1" ht="15" customHeight="1" x14ac:dyDescent="0.25">
      <c r="A134" s="446" t="s">
        <v>129</v>
      </c>
      <c r="B134" s="447" t="s">
        <v>180</v>
      </c>
      <c r="C134" s="447" t="s">
        <v>57</v>
      </c>
      <c r="D134" s="447"/>
      <c r="E134" s="448"/>
      <c r="F134" s="452">
        <v>0</v>
      </c>
      <c r="G134" s="449"/>
      <c r="H134" s="449"/>
      <c r="I134" s="449"/>
      <c r="J134" s="449"/>
      <c r="K134" s="451"/>
      <c r="L134" s="450"/>
      <c r="M134" s="449"/>
      <c r="N134" s="449"/>
      <c r="O134" s="449"/>
      <c r="P134" s="449"/>
      <c r="Q134" s="449"/>
      <c r="R134" s="449"/>
      <c r="S134" s="449"/>
      <c r="T134" s="449"/>
      <c r="U134" s="452"/>
      <c r="V134" s="452"/>
      <c r="W134" s="452"/>
      <c r="X134" s="452"/>
      <c r="Y134" s="452"/>
      <c r="Z134" s="452"/>
      <c r="AA134" s="453">
        <f t="shared" si="91"/>
        <v>0</v>
      </c>
      <c r="AB134" s="456">
        <f>99528000+2500000</f>
        <v>102028000</v>
      </c>
      <c r="AC134" s="449"/>
      <c r="AD134" s="449"/>
      <c r="AE134" s="449"/>
      <c r="AF134" s="449"/>
      <c r="AG134" s="449"/>
      <c r="AH134" s="450"/>
      <c r="AI134" s="449"/>
      <c r="AJ134" s="449"/>
      <c r="AK134" s="449"/>
      <c r="AL134" s="449"/>
      <c r="AM134" s="449"/>
      <c r="AN134" s="449"/>
      <c r="AO134" s="449"/>
      <c r="AP134" s="451"/>
      <c r="AQ134" s="451"/>
      <c r="AR134" s="449"/>
      <c r="AS134" s="449"/>
      <c r="AT134" s="449"/>
      <c r="AU134" s="449"/>
      <c r="AV134" s="449"/>
      <c r="AW134" s="449"/>
      <c r="AX134" s="449"/>
      <c r="AY134" s="449"/>
      <c r="AZ134" s="449"/>
      <c r="BA134" s="199">
        <f t="shared" si="85"/>
        <v>0</v>
      </c>
      <c r="BB134" s="199"/>
      <c r="BC134" s="457"/>
      <c r="BD134" s="457"/>
      <c r="BE134" s="457"/>
      <c r="BF134" s="457"/>
      <c r="BG134" s="457"/>
      <c r="BH134" s="457"/>
      <c r="BI134" s="457"/>
      <c r="BJ134" s="457"/>
      <c r="BK134" s="457"/>
      <c r="BL134" s="457"/>
      <c r="BM134" s="200">
        <f t="shared" si="101"/>
        <v>0</v>
      </c>
      <c r="BN134" s="72"/>
      <c r="BO134" s="72"/>
      <c r="BP134" s="72"/>
      <c r="BQ134" s="72"/>
      <c r="BR134" s="72"/>
      <c r="BS134" s="72"/>
      <c r="BT134" s="72"/>
      <c r="BU134" s="72"/>
      <c r="BV134" s="72"/>
      <c r="BW134" s="444"/>
      <c r="BX134" s="458"/>
      <c r="BY134" s="420"/>
      <c r="BZ134" s="420"/>
      <c r="CA134" s="420"/>
      <c r="CB134" s="420"/>
      <c r="CC134" s="420"/>
      <c r="CD134" s="420"/>
      <c r="CE134" s="420"/>
      <c r="CF134" s="420"/>
      <c r="CG134" s="420"/>
      <c r="CH134" s="420"/>
      <c r="CI134" s="420"/>
      <c r="CJ134" s="421"/>
      <c r="CK134" s="420">
        <f>SUM(BY134:CJ134)</f>
        <v>0</v>
      </c>
      <c r="CL134" s="202"/>
      <c r="CM134" s="202"/>
      <c r="CN134" s="202"/>
      <c r="CO134" s="203">
        <f t="shared" si="82"/>
        <v>0</v>
      </c>
      <c r="CP134" s="203">
        <f t="shared" si="83"/>
        <v>0</v>
      </c>
      <c r="CQ134" s="203">
        <f t="shared" si="75"/>
        <v>0</v>
      </c>
      <c r="CR134" s="203">
        <f t="shared" si="63"/>
        <v>0</v>
      </c>
      <c r="CS134" s="203">
        <f t="shared" si="64"/>
        <v>0</v>
      </c>
      <c r="CT134" s="203">
        <f t="shared" si="65"/>
        <v>0</v>
      </c>
      <c r="CU134" s="203">
        <f t="shared" si="66"/>
        <v>0</v>
      </c>
      <c r="CV134" s="203">
        <f t="shared" si="67"/>
        <v>0</v>
      </c>
      <c r="CW134" s="203">
        <f t="shared" si="68"/>
        <v>0</v>
      </c>
      <c r="CX134" s="203">
        <f t="shared" si="78"/>
        <v>0</v>
      </c>
      <c r="CY134" t="str">
        <f t="shared" si="69"/>
        <v/>
      </c>
      <c r="CZ134" s="734"/>
      <c r="DA134" s="734"/>
      <c r="DB134" s="734"/>
      <c r="DC134" s="734"/>
      <c r="DD134" s="734"/>
      <c r="DE134" s="734"/>
      <c r="DF134" s="734"/>
      <c r="DG134" s="734"/>
      <c r="DH134" s="734"/>
      <c r="DI134" s="734"/>
      <c r="DJ134" s="734"/>
      <c r="DK134" s="734"/>
      <c r="DL134" s="734"/>
      <c r="DM134" s="734"/>
      <c r="DN134" s="734"/>
      <c r="DO134" s="734"/>
      <c r="DP134" s="734"/>
      <c r="DQ134" s="734"/>
      <c r="DR134" s="734"/>
      <c r="DS134" s="734"/>
      <c r="DT134" s="734"/>
      <c r="DU134" s="734"/>
      <c r="DV134" s="734"/>
      <c r="DW134" s="734"/>
      <c r="DX134" s="734"/>
      <c r="DY134" s="734"/>
      <c r="DZ134" s="734"/>
      <c r="EA134" s="734"/>
      <c r="EB134" s="734"/>
      <c r="EC134" s="734"/>
      <c r="ED134" s="734"/>
      <c r="EE134" s="734"/>
      <c r="EF134" s="734"/>
      <c r="EG134" s="734"/>
      <c r="EH134" s="734"/>
      <c r="EI134" s="734"/>
      <c r="EJ134" s="734"/>
      <c r="EK134" s="734"/>
      <c r="EL134" s="734"/>
      <c r="EM134" s="734"/>
      <c r="EN134" s="734"/>
      <c r="EO134" s="734"/>
      <c r="EP134" s="734"/>
      <c r="EQ134" s="734"/>
      <c r="ER134" s="734"/>
      <c r="ES134" s="734"/>
      <c r="ET134" s="734"/>
      <c r="EU134" s="734"/>
      <c r="EV134" s="734"/>
      <c r="EW134" s="734"/>
      <c r="EX134" s="734"/>
      <c r="EY134" s="734"/>
      <c r="EZ134" s="734"/>
      <c r="FA134" s="734"/>
      <c r="FB134" s="734"/>
      <c r="FC134" s="734"/>
      <c r="FD134" s="734"/>
      <c r="FE134" s="734"/>
      <c r="FF134" s="734"/>
      <c r="FG134" s="734"/>
      <c r="FH134" s="734"/>
      <c r="FI134" s="734"/>
      <c r="FJ134" s="734"/>
      <c r="FK134" s="734"/>
      <c r="FL134" s="734"/>
      <c r="FM134" s="734"/>
      <c r="FN134" s="734"/>
      <c r="FO134" s="734"/>
      <c r="FP134" s="734"/>
      <c r="FQ134" s="734"/>
      <c r="FR134" s="734"/>
      <c r="FS134" s="734"/>
      <c r="FT134" s="734"/>
      <c r="FU134" s="734"/>
      <c r="FV134" s="734"/>
      <c r="FW134" s="734"/>
      <c r="FX134" s="734"/>
      <c r="FY134" s="734"/>
      <c r="FZ134" s="734"/>
      <c r="GA134" s="734"/>
      <c r="GB134" s="734"/>
      <c r="GC134" s="734"/>
      <c r="GD134" s="734"/>
      <c r="GE134" s="734"/>
      <c r="GF134" s="734"/>
      <c r="GG134" s="734"/>
      <c r="GH134" s="734"/>
      <c r="GI134" s="734"/>
      <c r="GJ134" s="734"/>
      <c r="GK134" s="734"/>
      <c r="GL134" s="734"/>
      <c r="GM134" s="734"/>
      <c r="GN134" s="734"/>
      <c r="GO134" s="734"/>
      <c r="GP134" s="734"/>
      <c r="GQ134" s="734"/>
      <c r="GR134" s="734"/>
      <c r="GS134" s="734"/>
      <c r="GT134" s="734"/>
      <c r="GU134" s="734"/>
      <c r="GV134" s="734"/>
      <c r="GW134" s="734"/>
      <c r="GX134" s="734"/>
      <c r="GY134" s="734"/>
      <c r="GZ134" s="734"/>
      <c r="HA134" s="734"/>
      <c r="HB134" s="734"/>
      <c r="HC134" s="734"/>
      <c r="HD134" s="734"/>
      <c r="HE134" s="734"/>
      <c r="HF134" s="734"/>
      <c r="HG134" s="734"/>
      <c r="HH134" s="734"/>
      <c r="HI134" s="734"/>
      <c r="HJ134" s="734"/>
      <c r="HK134" s="734"/>
      <c r="HL134" s="734"/>
      <c r="HM134" s="734"/>
      <c r="HN134" s="734"/>
      <c r="HO134" s="734"/>
      <c r="HP134" s="734"/>
      <c r="HQ134" s="734"/>
      <c r="HR134" s="734"/>
      <c r="HS134" s="734"/>
      <c r="HT134" s="734"/>
      <c r="HU134" s="734"/>
      <c r="HV134" s="734"/>
      <c r="HW134" s="734"/>
      <c r="HX134" s="734"/>
      <c r="HY134" s="734"/>
      <c r="HZ134" s="734"/>
      <c r="IA134" s="734"/>
      <c r="IB134" s="734"/>
      <c r="IC134" s="734"/>
      <c r="ID134" s="734"/>
      <c r="IE134" s="734"/>
      <c r="IF134" s="734"/>
      <c r="IG134" s="734"/>
      <c r="IH134" s="734"/>
      <c r="II134" s="734"/>
      <c r="IJ134" s="734"/>
      <c r="IK134" s="734"/>
      <c r="IL134" s="734"/>
      <c r="IM134" s="734"/>
      <c r="IN134" s="734"/>
      <c r="IO134" s="734"/>
      <c r="IP134" s="734"/>
      <c r="IQ134" s="734"/>
      <c r="IR134" s="734"/>
      <c r="IS134" s="734"/>
      <c r="IT134" s="734"/>
      <c r="IU134" s="734"/>
      <c r="IV134" s="734"/>
      <c r="IW134" s="734"/>
      <c r="IX134" s="734"/>
      <c r="IY134" s="734"/>
      <c r="IZ134" s="734"/>
      <c r="JA134" s="734"/>
      <c r="JB134" s="734"/>
      <c r="JC134" s="734"/>
      <c r="JD134" s="734"/>
      <c r="JE134" s="734"/>
      <c r="JF134" s="734"/>
      <c r="JG134" s="734"/>
      <c r="JH134" s="734"/>
      <c r="JI134" s="734"/>
      <c r="JJ134" s="734"/>
      <c r="JK134" s="734"/>
      <c r="JL134" s="734"/>
      <c r="JM134" s="734"/>
      <c r="JN134" s="734"/>
      <c r="JO134" s="734"/>
      <c r="JP134" s="734"/>
      <c r="JQ134" s="734"/>
      <c r="JR134" s="734"/>
      <c r="JS134" s="734"/>
      <c r="JT134" s="734"/>
      <c r="JU134" s="734"/>
    </row>
    <row r="135" spans="1:281" ht="15" customHeight="1" x14ac:dyDescent="0.25">
      <c r="A135" s="446" t="s">
        <v>129</v>
      </c>
      <c r="B135" s="447" t="s">
        <v>180</v>
      </c>
      <c r="C135" s="447" t="s">
        <v>82</v>
      </c>
      <c r="D135" s="447"/>
      <c r="E135" s="448" t="s">
        <v>182</v>
      </c>
      <c r="F135" s="452">
        <v>13956</v>
      </c>
      <c r="G135" s="449"/>
      <c r="H135" s="449"/>
      <c r="I135" s="449"/>
      <c r="J135" s="449"/>
      <c r="K135" s="449"/>
      <c r="L135" s="450"/>
      <c r="M135" s="449"/>
      <c r="N135" s="449"/>
      <c r="O135" s="449"/>
      <c r="P135" s="449"/>
      <c r="Q135" s="449"/>
      <c r="R135" s="449"/>
      <c r="S135" s="449"/>
      <c r="T135" s="449"/>
      <c r="U135" s="452"/>
      <c r="V135" s="452"/>
      <c r="W135" s="452"/>
      <c r="X135" s="452"/>
      <c r="Y135" s="452"/>
      <c r="Z135" s="452"/>
      <c r="AA135" s="453">
        <f t="shared" si="91"/>
        <v>13956</v>
      </c>
      <c r="AB135" s="432">
        <f t="shared" ref="AB135:AB161" si="106">SUM(F135:T135)</f>
        <v>13956</v>
      </c>
      <c r="AC135" s="449"/>
      <c r="AD135" s="449"/>
      <c r="AE135" s="449"/>
      <c r="AF135" s="449"/>
      <c r="AG135" s="449"/>
      <c r="AH135" s="450"/>
      <c r="AI135" s="449"/>
      <c r="AJ135" s="449"/>
      <c r="AK135" s="449"/>
      <c r="AL135" s="449"/>
      <c r="AM135" s="449"/>
      <c r="AN135" s="449"/>
      <c r="AO135" s="449"/>
      <c r="AP135" s="451"/>
      <c r="AQ135" s="451"/>
      <c r="AR135" s="449"/>
      <c r="AS135" s="449"/>
      <c r="AT135" s="449"/>
      <c r="AU135" s="449"/>
      <c r="AV135" s="449"/>
      <c r="AW135" s="449"/>
      <c r="AX135" s="449"/>
      <c r="AY135" s="449"/>
      <c r="AZ135" s="449"/>
      <c r="BA135" s="199">
        <f t="shared" si="85"/>
        <v>13956</v>
      </c>
      <c r="BB135" s="199"/>
      <c r="BC135" s="173"/>
      <c r="BD135" s="173"/>
      <c r="BE135" s="173"/>
      <c r="BF135" s="173"/>
      <c r="BG135" s="173"/>
      <c r="BH135" s="173"/>
      <c r="BI135" s="173"/>
      <c r="BJ135" s="173"/>
      <c r="BK135" s="173"/>
      <c r="BL135" s="173"/>
      <c r="BM135" s="200">
        <f t="shared" si="101"/>
        <v>13956</v>
      </c>
      <c r="BN135" s="72"/>
      <c r="BO135" s="72"/>
      <c r="BP135" s="72"/>
      <c r="BQ135" s="72"/>
      <c r="BR135" s="72"/>
      <c r="BS135" s="72"/>
      <c r="BT135" s="72"/>
      <c r="BU135" s="72"/>
      <c r="BV135" s="72"/>
      <c r="BW135" s="444"/>
      <c r="BX135" s="444"/>
      <c r="BY135" s="420"/>
      <c r="BZ135" s="420"/>
      <c r="CA135" s="420"/>
      <c r="CB135" s="420"/>
      <c r="CC135" s="420"/>
      <c r="CD135" s="420"/>
      <c r="CE135" s="420"/>
      <c r="CF135" s="420"/>
      <c r="CG135" s="420"/>
      <c r="CH135" s="420"/>
      <c r="CI135" s="420"/>
      <c r="CJ135" s="421"/>
      <c r="CK135" s="420">
        <f>SUM(BY135:CJ135)</f>
        <v>0</v>
      </c>
      <c r="CL135" s="202"/>
      <c r="CM135" s="202"/>
      <c r="CN135" s="202"/>
      <c r="CO135" s="203">
        <f t="shared" si="82"/>
        <v>13956000</v>
      </c>
      <c r="CP135" s="203">
        <f t="shared" si="83"/>
        <v>13956000</v>
      </c>
      <c r="CQ135" s="203">
        <f t="shared" si="75"/>
        <v>0</v>
      </c>
      <c r="CR135" s="203">
        <f t="shared" si="63"/>
        <v>0</v>
      </c>
      <c r="CS135" s="203">
        <f t="shared" si="64"/>
        <v>0</v>
      </c>
      <c r="CT135" s="203">
        <f t="shared" si="65"/>
        <v>0</v>
      </c>
      <c r="CU135" s="203">
        <f t="shared" si="66"/>
        <v>0</v>
      </c>
      <c r="CV135" s="203">
        <f t="shared" si="67"/>
        <v>0</v>
      </c>
      <c r="CW135" s="203">
        <f t="shared" si="68"/>
        <v>0</v>
      </c>
      <c r="CX135" s="203">
        <f t="shared" si="78"/>
        <v>13956000</v>
      </c>
      <c r="CY135" t="str">
        <f t="shared" si="69"/>
        <v/>
      </c>
    </row>
    <row r="136" spans="1:281" ht="15" customHeight="1" x14ac:dyDescent="0.25">
      <c r="A136" s="446" t="s">
        <v>129</v>
      </c>
      <c r="B136" s="447" t="s">
        <v>180</v>
      </c>
      <c r="C136" s="447" t="s">
        <v>84</v>
      </c>
      <c r="D136" s="447"/>
      <c r="E136" s="448" t="s">
        <v>183</v>
      </c>
      <c r="F136" s="452">
        <v>48000</v>
      </c>
      <c r="G136" s="449"/>
      <c r="H136" s="449"/>
      <c r="I136" s="449"/>
      <c r="J136" s="449"/>
      <c r="K136" s="449"/>
      <c r="L136" s="450"/>
      <c r="M136" s="449"/>
      <c r="N136" s="449"/>
      <c r="O136" s="449"/>
      <c r="P136" s="449"/>
      <c r="Q136" s="449"/>
      <c r="R136" s="449"/>
      <c r="S136" s="449"/>
      <c r="T136" s="449"/>
      <c r="U136" s="452"/>
      <c r="V136" s="452"/>
      <c r="W136" s="452"/>
      <c r="X136" s="452"/>
      <c r="Y136" s="452"/>
      <c r="Z136" s="452"/>
      <c r="AA136" s="453">
        <f t="shared" si="91"/>
        <v>48000</v>
      </c>
      <c r="AB136" s="432">
        <v>16800000</v>
      </c>
      <c r="AC136" s="449"/>
      <c r="AD136" s="449"/>
      <c r="AE136" s="449"/>
      <c r="AF136" s="449"/>
      <c r="AG136" s="449"/>
      <c r="AH136" s="450"/>
      <c r="AI136" s="449"/>
      <c r="AJ136" s="449"/>
      <c r="AK136" s="449"/>
      <c r="AL136" s="449"/>
      <c r="AM136" s="451"/>
      <c r="AN136" s="449"/>
      <c r="AO136" s="449"/>
      <c r="AP136" s="451"/>
      <c r="AQ136" s="451"/>
      <c r="AR136" s="449"/>
      <c r="AS136" s="451"/>
      <c r="AT136" s="449"/>
      <c r="AU136" s="449"/>
      <c r="AV136" s="449"/>
      <c r="AW136" s="449"/>
      <c r="AX136" s="449"/>
      <c r="AY136" s="449"/>
      <c r="AZ136" s="449"/>
      <c r="BA136" s="199">
        <f t="shared" si="85"/>
        <v>48000</v>
      </c>
      <c r="BB136" s="199"/>
      <c r="BC136" s="173"/>
      <c r="BD136" s="173"/>
      <c r="BE136" s="173"/>
      <c r="BF136" s="173"/>
      <c r="BG136" s="173"/>
      <c r="BH136" s="173"/>
      <c r="BI136" s="173"/>
      <c r="BJ136" s="173"/>
      <c r="BK136" s="173"/>
      <c r="BL136" s="173"/>
      <c r="BM136" s="200">
        <f t="shared" si="101"/>
        <v>48000</v>
      </c>
      <c r="BN136" s="72"/>
      <c r="BO136" s="72"/>
      <c r="BP136" s="72"/>
      <c r="BQ136" s="72"/>
      <c r="BR136" s="72"/>
      <c r="BS136" s="72"/>
      <c r="BT136" s="72"/>
      <c r="BU136" s="72"/>
      <c r="BV136" s="72"/>
      <c r="BW136" s="444"/>
      <c r="BX136" s="444"/>
      <c r="BY136" s="420"/>
      <c r="BZ136" s="420">
        <v>3271572</v>
      </c>
      <c r="CA136" s="420">
        <v>2752264</v>
      </c>
      <c r="CB136" s="420"/>
      <c r="CC136" s="420"/>
      <c r="CD136" s="420"/>
      <c r="CE136" s="420"/>
      <c r="CF136" s="420"/>
      <c r="CG136" s="420"/>
      <c r="CH136" s="420"/>
      <c r="CI136" s="420"/>
      <c r="CJ136" s="421"/>
      <c r="CK136" s="420">
        <f>SUM(BY136:CJ136)</f>
        <v>6023836</v>
      </c>
      <c r="CL136" s="202"/>
      <c r="CM136" s="202"/>
      <c r="CN136" s="202"/>
      <c r="CO136" s="203">
        <f t="shared" si="82"/>
        <v>48000000</v>
      </c>
      <c r="CP136" s="203">
        <f t="shared" si="83"/>
        <v>41976164</v>
      </c>
      <c r="CQ136" s="203">
        <f t="shared" si="75"/>
        <v>6023836</v>
      </c>
      <c r="CR136" s="203">
        <f t="shared" si="63"/>
        <v>0</v>
      </c>
      <c r="CS136" s="203">
        <f t="shared" si="64"/>
        <v>6023836</v>
      </c>
      <c r="CT136" s="203">
        <f t="shared" si="65"/>
        <v>0</v>
      </c>
      <c r="CU136" s="203">
        <f t="shared" si="66"/>
        <v>0</v>
      </c>
      <c r="CV136" s="203">
        <f t="shared" si="67"/>
        <v>0</v>
      </c>
      <c r="CW136" s="203">
        <f t="shared" si="68"/>
        <v>6023836</v>
      </c>
      <c r="CX136" s="203">
        <f t="shared" si="78"/>
        <v>41976164</v>
      </c>
      <c r="CY136" t="str">
        <f t="shared" si="69"/>
        <v/>
      </c>
    </row>
    <row r="137" spans="1:281" ht="15" customHeight="1" x14ac:dyDescent="0.25">
      <c r="A137" s="446" t="s">
        <v>129</v>
      </c>
      <c r="B137" s="447" t="s">
        <v>180</v>
      </c>
      <c r="C137" s="447" t="s">
        <v>161</v>
      </c>
      <c r="D137" s="447"/>
      <c r="E137" s="448" t="s">
        <v>69</v>
      </c>
      <c r="F137" s="452">
        <v>10000</v>
      </c>
      <c r="G137" s="449"/>
      <c r="H137" s="449"/>
      <c r="I137" s="449"/>
      <c r="J137" s="449"/>
      <c r="K137" s="449"/>
      <c r="L137" s="450"/>
      <c r="M137" s="449"/>
      <c r="N137" s="449"/>
      <c r="O137" s="449"/>
      <c r="P137" s="449"/>
      <c r="Q137" s="449"/>
      <c r="R137" s="449"/>
      <c r="S137" s="449"/>
      <c r="T137" s="449"/>
      <c r="U137" s="452"/>
      <c r="V137" s="452"/>
      <c r="W137" s="452"/>
      <c r="X137" s="452"/>
      <c r="Y137" s="452"/>
      <c r="Z137" s="452"/>
      <c r="AA137" s="453">
        <f t="shared" si="91"/>
        <v>10000</v>
      </c>
      <c r="AB137" s="432">
        <v>12261000</v>
      </c>
      <c r="AC137" s="449"/>
      <c r="AD137" s="449"/>
      <c r="AE137" s="449"/>
      <c r="AF137" s="449"/>
      <c r="AG137" s="449"/>
      <c r="AH137" s="450"/>
      <c r="AI137" s="451"/>
      <c r="AJ137" s="449"/>
      <c r="AK137" s="449"/>
      <c r="AL137" s="449"/>
      <c r="AM137" s="449"/>
      <c r="AN137" s="449"/>
      <c r="AO137" s="449"/>
      <c r="AP137" s="451"/>
      <c r="AQ137" s="451"/>
      <c r="AR137" s="449"/>
      <c r="AS137" s="451"/>
      <c r="AT137" s="451"/>
      <c r="AU137" s="449"/>
      <c r="AV137" s="451"/>
      <c r="AW137" s="449"/>
      <c r="AX137" s="449"/>
      <c r="AY137" s="449"/>
      <c r="AZ137" s="449"/>
      <c r="BA137" s="199">
        <f t="shared" si="85"/>
        <v>10000</v>
      </c>
      <c r="BB137" s="199"/>
      <c r="BC137" s="173"/>
      <c r="BD137" s="173"/>
      <c r="BE137" s="173"/>
      <c r="BF137" s="173"/>
      <c r="BG137" s="173"/>
      <c r="BH137" s="173"/>
      <c r="BI137" s="173"/>
      <c r="BJ137" s="173"/>
      <c r="BK137" s="173"/>
      <c r="BL137" s="173"/>
      <c r="BM137" s="200">
        <f t="shared" si="101"/>
        <v>10000</v>
      </c>
      <c r="BN137" s="72"/>
      <c r="BO137" s="72"/>
      <c r="BP137" s="72"/>
      <c r="BQ137" s="72"/>
      <c r="BR137" s="72"/>
      <c r="BS137" s="72"/>
      <c r="BT137" s="72"/>
      <c r="BU137" s="72"/>
      <c r="BV137" s="72"/>
      <c r="BW137" s="444"/>
      <c r="BX137" s="444"/>
      <c r="BY137" s="420"/>
      <c r="BZ137" s="420"/>
      <c r="CA137" s="420">
        <v>205129</v>
      </c>
      <c r="CB137" s="420"/>
      <c r="CC137" s="420"/>
      <c r="CD137" s="420"/>
      <c r="CE137" s="420"/>
      <c r="CF137" s="420"/>
      <c r="CG137" s="420"/>
      <c r="CH137" s="420"/>
      <c r="CI137" s="420"/>
      <c r="CJ137" s="421"/>
      <c r="CK137" s="420">
        <f>SUM(BY137:CJ137)</f>
        <v>205129</v>
      </c>
      <c r="CL137" s="202"/>
      <c r="CM137" s="202"/>
      <c r="CN137" s="202"/>
      <c r="CO137" s="203">
        <f t="shared" si="82"/>
        <v>10000000</v>
      </c>
      <c r="CP137" s="203">
        <f t="shared" si="83"/>
        <v>9794871</v>
      </c>
      <c r="CQ137" s="203">
        <f t="shared" si="75"/>
        <v>205129</v>
      </c>
      <c r="CR137" s="203">
        <f t="shared" si="63"/>
        <v>0</v>
      </c>
      <c r="CS137" s="203">
        <f t="shared" si="64"/>
        <v>205129</v>
      </c>
      <c r="CT137" s="203">
        <f t="shared" si="65"/>
        <v>0</v>
      </c>
      <c r="CU137" s="203">
        <f t="shared" si="66"/>
        <v>0</v>
      </c>
      <c r="CV137" s="203">
        <f t="shared" si="67"/>
        <v>0</v>
      </c>
      <c r="CW137" s="203">
        <f t="shared" si="68"/>
        <v>205129</v>
      </c>
      <c r="CX137" s="203">
        <f t="shared" si="78"/>
        <v>9794871</v>
      </c>
      <c r="CY137" t="str">
        <f t="shared" si="69"/>
        <v/>
      </c>
    </row>
    <row r="138" spans="1:281" ht="25.5" customHeight="1" x14ac:dyDescent="0.25">
      <c r="A138" s="436" t="s">
        <v>129</v>
      </c>
      <c r="B138" s="437" t="s">
        <v>184</v>
      </c>
      <c r="C138" s="437"/>
      <c r="D138" s="437"/>
      <c r="E138" s="438" t="s">
        <v>185</v>
      </c>
      <c r="F138" s="442">
        <f>SUM(F139:F142)</f>
        <v>90540</v>
      </c>
      <c r="G138" s="439"/>
      <c r="H138" s="439"/>
      <c r="I138" s="439"/>
      <c r="J138" s="439"/>
      <c r="K138" s="439"/>
      <c r="L138" s="440"/>
      <c r="M138" s="439"/>
      <c r="N138" s="439"/>
      <c r="O138" s="439"/>
      <c r="P138" s="439"/>
      <c r="Q138" s="439"/>
      <c r="R138" s="439"/>
      <c r="S138" s="439"/>
      <c r="T138" s="439"/>
      <c r="U138" s="442"/>
      <c r="V138" s="442"/>
      <c r="W138" s="442"/>
      <c r="X138" s="442"/>
      <c r="Y138" s="442"/>
      <c r="Z138" s="442"/>
      <c r="AA138" s="443">
        <f t="shared" si="91"/>
        <v>90540</v>
      </c>
      <c r="AB138" s="432">
        <f>SUM(AB139:AB142)</f>
        <v>77000000</v>
      </c>
      <c r="AC138" s="439"/>
      <c r="AD138" s="439"/>
      <c r="AE138" s="439"/>
      <c r="AF138" s="439"/>
      <c r="AG138" s="439"/>
      <c r="AH138" s="440"/>
      <c r="AI138" s="441">
        <f>SUM(AI139:AI142)</f>
        <v>0</v>
      </c>
      <c r="AJ138" s="441">
        <f>SUM(AJ139:AJ142)</f>
        <v>0</v>
      </c>
      <c r="AK138" s="439">
        <f t="shared" ref="AK138:AV138" si="107">SUM(AK139:AK142)</f>
        <v>0</v>
      </c>
      <c r="AL138" s="439">
        <f t="shared" si="107"/>
        <v>0</v>
      </c>
      <c r="AM138" s="439">
        <f t="shared" si="107"/>
        <v>0</v>
      </c>
      <c r="AN138" s="439">
        <f t="shared" si="107"/>
        <v>0</v>
      </c>
      <c r="AO138" s="439">
        <f t="shared" si="107"/>
        <v>0</v>
      </c>
      <c r="AP138" s="441">
        <f t="shared" si="107"/>
        <v>0</v>
      </c>
      <c r="AQ138" s="441">
        <f t="shared" si="107"/>
        <v>0</v>
      </c>
      <c r="AR138" s="439">
        <f t="shared" si="107"/>
        <v>0</v>
      </c>
      <c r="AS138" s="441">
        <f t="shared" si="107"/>
        <v>0</v>
      </c>
      <c r="AT138" s="441">
        <f t="shared" si="107"/>
        <v>0</v>
      </c>
      <c r="AU138" s="441">
        <f t="shared" si="107"/>
        <v>0</v>
      </c>
      <c r="AV138" s="441">
        <f t="shared" si="107"/>
        <v>0</v>
      </c>
      <c r="AW138" s="439"/>
      <c r="AX138" s="439"/>
      <c r="AY138" s="439"/>
      <c r="AZ138" s="439"/>
      <c r="BA138" s="186">
        <f t="shared" si="85"/>
        <v>90540</v>
      </c>
      <c r="BB138" s="186">
        <f>SUM(BB139:BB142)</f>
        <v>0</v>
      </c>
      <c r="BC138" s="173"/>
      <c r="BD138" s="173"/>
      <c r="BE138" s="173"/>
      <c r="BF138" s="173"/>
      <c r="BG138" s="173"/>
      <c r="BH138" s="173"/>
      <c r="BI138" s="173"/>
      <c r="BJ138" s="173"/>
      <c r="BK138" s="173"/>
      <c r="BL138" s="173"/>
      <c r="BM138" s="188">
        <f t="shared" si="101"/>
        <v>90540</v>
      </c>
      <c r="BN138" s="72"/>
      <c r="BO138" s="72"/>
      <c r="BP138" s="72"/>
      <c r="BQ138" s="72"/>
      <c r="BR138" s="72"/>
      <c r="BS138" s="72"/>
      <c r="BT138" s="72"/>
      <c r="BU138" s="72"/>
      <c r="BV138" s="72"/>
      <c r="BW138" s="444"/>
      <c r="BX138" s="444"/>
      <c r="BY138" s="445">
        <f t="shared" ref="BY138:CD138" si="108">SUM(BY139:BY141)</f>
        <v>0</v>
      </c>
      <c r="BZ138" s="445">
        <f t="shared" si="108"/>
        <v>0</v>
      </c>
      <c r="CA138" s="445">
        <f t="shared" si="108"/>
        <v>1094975</v>
      </c>
      <c r="CB138" s="445">
        <f t="shared" si="108"/>
        <v>0</v>
      </c>
      <c r="CC138" s="445">
        <f t="shared" si="108"/>
        <v>0</v>
      </c>
      <c r="CD138" s="445">
        <f t="shared" si="108"/>
        <v>0</v>
      </c>
      <c r="CE138" s="445">
        <f>SUM(CE139:CE142)</f>
        <v>0</v>
      </c>
      <c r="CF138" s="445">
        <f t="shared" ref="CF138:CK138" si="109">SUM(CF139:CF142)</f>
        <v>0</v>
      </c>
      <c r="CG138" s="445">
        <f t="shared" si="109"/>
        <v>0</v>
      </c>
      <c r="CH138" s="445">
        <f t="shared" si="109"/>
        <v>0</v>
      </c>
      <c r="CI138" s="445">
        <f t="shared" si="109"/>
        <v>0</v>
      </c>
      <c r="CJ138" s="445">
        <f t="shared" si="109"/>
        <v>0</v>
      </c>
      <c r="CK138" s="445">
        <f t="shared" si="109"/>
        <v>1094975</v>
      </c>
      <c r="CL138" s="738" t="e">
        <f>+CK138/BB138</f>
        <v>#DIV/0!</v>
      </c>
      <c r="CM138" s="739"/>
      <c r="CN138" s="190"/>
      <c r="CO138" s="191">
        <f t="shared" si="82"/>
        <v>90540000</v>
      </c>
      <c r="CP138" s="191">
        <f t="shared" si="83"/>
        <v>89445025</v>
      </c>
      <c r="CQ138" s="191">
        <f t="shared" si="75"/>
        <v>1094975</v>
      </c>
      <c r="CR138" s="191">
        <f t="shared" si="63"/>
        <v>0</v>
      </c>
      <c r="CS138" s="191">
        <f t="shared" si="64"/>
        <v>1094975</v>
      </c>
      <c r="CT138" s="191">
        <f t="shared" si="65"/>
        <v>0</v>
      </c>
      <c r="CU138" s="191">
        <f t="shared" si="66"/>
        <v>0</v>
      </c>
      <c r="CV138" s="191">
        <f t="shared" si="67"/>
        <v>0</v>
      </c>
      <c r="CW138" s="191">
        <f t="shared" si="68"/>
        <v>1094975</v>
      </c>
      <c r="CX138" s="191">
        <f t="shared" si="78"/>
        <v>89445025</v>
      </c>
      <c r="CY138" t="str">
        <f t="shared" si="69"/>
        <v/>
      </c>
    </row>
    <row r="139" spans="1:281" ht="15" customHeight="1" x14ac:dyDescent="0.25">
      <c r="A139" s="446" t="s">
        <v>129</v>
      </c>
      <c r="B139" s="447" t="s">
        <v>184</v>
      </c>
      <c r="C139" s="447" t="s">
        <v>82</v>
      </c>
      <c r="D139" s="447"/>
      <c r="E139" s="448" t="s">
        <v>186</v>
      </c>
      <c r="F139" s="452">
        <v>5540</v>
      </c>
      <c r="G139" s="449"/>
      <c r="H139" s="449"/>
      <c r="I139" s="449"/>
      <c r="J139" s="449"/>
      <c r="K139" s="449"/>
      <c r="L139" s="450"/>
      <c r="M139" s="449"/>
      <c r="N139" s="449"/>
      <c r="O139" s="449"/>
      <c r="P139" s="449"/>
      <c r="Q139" s="449"/>
      <c r="R139" s="449"/>
      <c r="S139" s="449"/>
      <c r="T139" s="449"/>
      <c r="U139" s="452"/>
      <c r="V139" s="452"/>
      <c r="W139" s="452"/>
      <c r="X139" s="452"/>
      <c r="Y139" s="452"/>
      <c r="Z139" s="452"/>
      <c r="AA139" s="453">
        <f t="shared" si="91"/>
        <v>5540</v>
      </c>
      <c r="AB139" s="432">
        <v>1000000</v>
      </c>
      <c r="AC139" s="449"/>
      <c r="AD139" s="449"/>
      <c r="AE139" s="449"/>
      <c r="AF139" s="449"/>
      <c r="AG139" s="449"/>
      <c r="AH139" s="450"/>
      <c r="AI139" s="449"/>
      <c r="AJ139" s="449"/>
      <c r="AK139" s="449"/>
      <c r="AL139" s="449"/>
      <c r="AM139" s="449"/>
      <c r="AN139" s="449"/>
      <c r="AO139" s="449"/>
      <c r="AP139" s="451"/>
      <c r="AQ139" s="451"/>
      <c r="AR139" s="449"/>
      <c r="AS139" s="451"/>
      <c r="AT139" s="449"/>
      <c r="AU139" s="451"/>
      <c r="AV139" s="451"/>
      <c r="AW139" s="449"/>
      <c r="AX139" s="449"/>
      <c r="AY139" s="449"/>
      <c r="AZ139" s="449"/>
      <c r="BA139" s="199">
        <f t="shared" si="85"/>
        <v>5540</v>
      </c>
      <c r="BB139" s="199"/>
      <c r="BC139" s="173"/>
      <c r="BD139" s="173"/>
      <c r="BE139" s="173"/>
      <c r="BF139" s="173"/>
      <c r="BG139" s="173"/>
      <c r="BH139" s="173"/>
      <c r="BI139" s="173"/>
      <c r="BJ139" s="173"/>
      <c r="BK139" s="173"/>
      <c r="BL139" s="173"/>
      <c r="BM139" s="200">
        <f t="shared" si="101"/>
        <v>5540</v>
      </c>
      <c r="BN139" s="72"/>
      <c r="BO139" s="72"/>
      <c r="BP139" s="72"/>
      <c r="BQ139" s="72"/>
      <c r="BR139" s="72"/>
      <c r="BS139" s="72"/>
      <c r="BT139" s="72"/>
      <c r="BU139" s="72"/>
      <c r="BV139" s="72"/>
      <c r="BW139" s="444"/>
      <c r="BX139" s="444"/>
      <c r="BY139" s="420"/>
      <c r="BZ139" s="420"/>
      <c r="CA139" s="420">
        <v>1094975</v>
      </c>
      <c r="CB139" s="420"/>
      <c r="CC139" s="420"/>
      <c r="CD139" s="420"/>
      <c r="CE139" s="420"/>
      <c r="CF139" s="420"/>
      <c r="CG139" s="420"/>
      <c r="CH139" s="420"/>
      <c r="CI139" s="420"/>
      <c r="CJ139" s="421"/>
      <c r="CK139" s="420">
        <f>SUM(BY139:CJ139)</f>
        <v>1094975</v>
      </c>
      <c r="CL139" s="202"/>
      <c r="CM139" s="202"/>
      <c r="CN139" s="202"/>
      <c r="CO139" s="203">
        <f t="shared" si="82"/>
        <v>5540000</v>
      </c>
      <c r="CP139" s="203">
        <f t="shared" si="83"/>
        <v>4445025</v>
      </c>
      <c r="CQ139" s="203">
        <f t="shared" si="75"/>
        <v>1094975</v>
      </c>
      <c r="CR139" s="203">
        <f t="shared" si="63"/>
        <v>0</v>
      </c>
      <c r="CS139" s="203">
        <f t="shared" si="64"/>
        <v>1094975</v>
      </c>
      <c r="CT139" s="203">
        <f t="shared" si="65"/>
        <v>0</v>
      </c>
      <c r="CU139" s="203">
        <f t="shared" si="66"/>
        <v>0</v>
      </c>
      <c r="CV139" s="203">
        <f t="shared" si="67"/>
        <v>0</v>
      </c>
      <c r="CW139" s="203">
        <f t="shared" si="68"/>
        <v>1094975</v>
      </c>
      <c r="CX139" s="203">
        <f t="shared" si="78"/>
        <v>4445025</v>
      </c>
      <c r="CY139" t="str">
        <f t="shared" si="69"/>
        <v/>
      </c>
    </row>
    <row r="140" spans="1:281" ht="25.5" customHeight="1" x14ac:dyDescent="0.25">
      <c r="A140" s="446" t="s">
        <v>129</v>
      </c>
      <c r="B140" s="447" t="s">
        <v>184</v>
      </c>
      <c r="C140" s="447" t="s">
        <v>84</v>
      </c>
      <c r="D140" s="447"/>
      <c r="E140" s="448" t="s">
        <v>187</v>
      </c>
      <c r="F140" s="452">
        <v>10000</v>
      </c>
      <c r="G140" s="449"/>
      <c r="H140" s="449"/>
      <c r="I140" s="449"/>
      <c r="J140" s="449"/>
      <c r="K140" s="449"/>
      <c r="L140" s="450"/>
      <c r="M140" s="449"/>
      <c r="N140" s="449"/>
      <c r="O140" s="449"/>
      <c r="P140" s="449"/>
      <c r="Q140" s="449"/>
      <c r="R140" s="449"/>
      <c r="S140" s="449"/>
      <c r="T140" s="449"/>
      <c r="U140" s="452"/>
      <c r="V140" s="452"/>
      <c r="W140" s="452"/>
      <c r="X140" s="452"/>
      <c r="Y140" s="452"/>
      <c r="Z140" s="452"/>
      <c r="AA140" s="453">
        <f t="shared" si="91"/>
        <v>10000</v>
      </c>
      <c r="AB140" s="432">
        <v>6000000</v>
      </c>
      <c r="AC140" s="449"/>
      <c r="AD140" s="449"/>
      <c r="AE140" s="449"/>
      <c r="AF140" s="449"/>
      <c r="AG140" s="449"/>
      <c r="AH140" s="450"/>
      <c r="AI140" s="449"/>
      <c r="AJ140" s="449"/>
      <c r="AK140" s="449"/>
      <c r="AL140" s="449"/>
      <c r="AM140" s="449"/>
      <c r="AN140" s="449"/>
      <c r="AO140" s="449"/>
      <c r="AP140" s="451"/>
      <c r="AQ140" s="451"/>
      <c r="AR140" s="449"/>
      <c r="AS140" s="451"/>
      <c r="AT140" s="449"/>
      <c r="AU140" s="449"/>
      <c r="AV140" s="449"/>
      <c r="AW140" s="449"/>
      <c r="AX140" s="449"/>
      <c r="AY140" s="449"/>
      <c r="AZ140" s="449"/>
      <c r="BA140" s="199">
        <f t="shared" si="85"/>
        <v>10000</v>
      </c>
      <c r="BB140" s="199"/>
      <c r="BC140" s="173"/>
      <c r="BD140" s="173"/>
      <c r="BE140" s="173"/>
      <c r="BF140" s="173"/>
      <c r="BG140" s="173"/>
      <c r="BH140" s="173"/>
      <c r="BI140" s="173"/>
      <c r="BJ140" s="173"/>
      <c r="BK140" s="173"/>
      <c r="BL140" s="173"/>
      <c r="BM140" s="200">
        <f t="shared" si="101"/>
        <v>10000</v>
      </c>
      <c r="BN140" s="72"/>
      <c r="BO140" s="72"/>
      <c r="BP140" s="72"/>
      <c r="BQ140" s="72"/>
      <c r="BR140" s="72"/>
      <c r="BS140" s="72"/>
      <c r="BT140" s="72"/>
      <c r="BU140" s="72"/>
      <c r="BV140" s="72"/>
      <c r="BW140" s="444"/>
      <c r="BX140" s="444"/>
      <c r="BY140" s="420"/>
      <c r="BZ140" s="420"/>
      <c r="CA140" s="420"/>
      <c r="CB140" s="420"/>
      <c r="CC140" s="420"/>
      <c r="CD140" s="420"/>
      <c r="CE140" s="420"/>
      <c r="CF140" s="420"/>
      <c r="CG140" s="420"/>
      <c r="CH140" s="420"/>
      <c r="CI140" s="420"/>
      <c r="CJ140" s="421"/>
      <c r="CK140" s="420">
        <f>SUM(BY140:CJ140)</f>
        <v>0</v>
      </c>
      <c r="CL140" s="202"/>
      <c r="CM140" s="202"/>
      <c r="CN140" s="202"/>
      <c r="CO140" s="203">
        <f t="shared" si="82"/>
        <v>10000000</v>
      </c>
      <c r="CP140" s="203">
        <f t="shared" si="83"/>
        <v>10000000</v>
      </c>
      <c r="CQ140" s="203">
        <f t="shared" si="75"/>
        <v>0</v>
      </c>
      <c r="CR140" s="203">
        <f t="shared" si="63"/>
        <v>0</v>
      </c>
      <c r="CS140" s="203">
        <f t="shared" si="64"/>
        <v>0</v>
      </c>
      <c r="CT140" s="203">
        <f t="shared" si="65"/>
        <v>0</v>
      </c>
      <c r="CU140" s="203">
        <f t="shared" si="66"/>
        <v>0</v>
      </c>
      <c r="CV140" s="203">
        <f t="shared" si="67"/>
        <v>0</v>
      </c>
      <c r="CW140" s="203">
        <f t="shared" si="68"/>
        <v>0</v>
      </c>
      <c r="CX140" s="203">
        <f t="shared" si="78"/>
        <v>10000000</v>
      </c>
      <c r="CY140" t="str">
        <f t="shared" si="69"/>
        <v/>
      </c>
    </row>
    <row r="141" spans="1:281" ht="15" customHeight="1" x14ac:dyDescent="0.25">
      <c r="A141" s="446" t="s">
        <v>129</v>
      </c>
      <c r="B141" s="447" t="s">
        <v>184</v>
      </c>
      <c r="C141" s="447" t="s">
        <v>110</v>
      </c>
      <c r="D141" s="447"/>
      <c r="E141" s="448" t="s">
        <v>188</v>
      </c>
      <c r="F141" s="452">
        <v>75000</v>
      </c>
      <c r="G141" s="449"/>
      <c r="H141" s="449"/>
      <c r="I141" s="449"/>
      <c r="J141" s="449"/>
      <c r="K141" s="449"/>
      <c r="L141" s="450"/>
      <c r="M141" s="449"/>
      <c r="N141" s="449"/>
      <c r="O141" s="449"/>
      <c r="P141" s="449"/>
      <c r="Q141" s="449"/>
      <c r="R141" s="449"/>
      <c r="S141" s="449"/>
      <c r="T141" s="449"/>
      <c r="U141" s="452"/>
      <c r="V141" s="452"/>
      <c r="W141" s="452"/>
      <c r="X141" s="452"/>
      <c r="Y141" s="452"/>
      <c r="Z141" s="452"/>
      <c r="AA141" s="453">
        <f t="shared" si="91"/>
        <v>75000</v>
      </c>
      <c r="AB141" s="432">
        <v>70000000</v>
      </c>
      <c r="AC141" s="449"/>
      <c r="AD141" s="449"/>
      <c r="AE141" s="449"/>
      <c r="AF141" s="449"/>
      <c r="AG141" s="449"/>
      <c r="AH141" s="450"/>
      <c r="AI141" s="451"/>
      <c r="AJ141" s="451"/>
      <c r="AK141" s="449"/>
      <c r="AL141" s="449"/>
      <c r="AM141" s="449"/>
      <c r="AN141" s="449"/>
      <c r="AO141" s="449"/>
      <c r="AP141" s="451"/>
      <c r="AQ141" s="451"/>
      <c r="AR141" s="449"/>
      <c r="AS141" s="449"/>
      <c r="AT141" s="449"/>
      <c r="AU141" s="449"/>
      <c r="AV141" s="449"/>
      <c r="AW141" s="449"/>
      <c r="AX141" s="449"/>
      <c r="AY141" s="449"/>
      <c r="AZ141" s="449"/>
      <c r="BA141" s="199">
        <f t="shared" si="85"/>
        <v>75000</v>
      </c>
      <c r="BB141" s="199"/>
      <c r="BC141" s="173"/>
      <c r="BD141" s="173"/>
      <c r="BE141" s="173"/>
      <c r="BF141" s="173"/>
      <c r="BG141" s="173"/>
      <c r="BH141" s="173"/>
      <c r="BI141" s="173"/>
      <c r="BJ141" s="173"/>
      <c r="BK141" s="173"/>
      <c r="BL141" s="173"/>
      <c r="BM141" s="200">
        <f t="shared" si="101"/>
        <v>75000</v>
      </c>
      <c r="BN141" s="72"/>
      <c r="BO141" s="72"/>
      <c r="BP141" s="72"/>
      <c r="BQ141" s="72"/>
      <c r="BR141" s="72"/>
      <c r="BS141" s="72"/>
      <c r="BT141" s="72"/>
      <c r="BU141" s="72"/>
      <c r="BV141" s="72"/>
      <c r="BW141" s="444"/>
      <c r="BX141" s="444"/>
      <c r="BY141" s="420"/>
      <c r="BZ141" s="420"/>
      <c r="CA141" s="420"/>
      <c r="CB141" s="420"/>
      <c r="CC141" s="420"/>
      <c r="CD141" s="420"/>
      <c r="CE141" s="420"/>
      <c r="CF141" s="420"/>
      <c r="CG141" s="420"/>
      <c r="CH141" s="420"/>
      <c r="CI141" s="420"/>
      <c r="CJ141" s="421"/>
      <c r="CK141" s="420">
        <f>SUM(BY141:CJ141)</f>
        <v>0</v>
      </c>
      <c r="CL141" s="202"/>
      <c r="CM141" s="202"/>
      <c r="CN141" s="202"/>
      <c r="CO141" s="203">
        <f t="shared" si="82"/>
        <v>75000000</v>
      </c>
      <c r="CP141" s="203">
        <f t="shared" si="83"/>
        <v>75000000</v>
      </c>
      <c r="CQ141" s="203">
        <f t="shared" si="75"/>
        <v>0</v>
      </c>
      <c r="CR141" s="203">
        <f t="shared" si="63"/>
        <v>0</v>
      </c>
      <c r="CS141" s="203">
        <f t="shared" si="64"/>
        <v>0</v>
      </c>
      <c r="CT141" s="203">
        <f t="shared" si="65"/>
        <v>0</v>
      </c>
      <c r="CU141" s="203">
        <f t="shared" si="66"/>
        <v>0</v>
      </c>
      <c r="CV141" s="203">
        <f t="shared" si="67"/>
        <v>0</v>
      </c>
      <c r="CW141" s="203">
        <f t="shared" si="68"/>
        <v>0</v>
      </c>
      <c r="CX141" s="203">
        <f t="shared" si="78"/>
        <v>75000000</v>
      </c>
      <c r="CY141" t="str">
        <f t="shared" si="69"/>
        <v/>
      </c>
    </row>
    <row r="142" spans="1:281" ht="15" customHeight="1" x14ac:dyDescent="0.25">
      <c r="A142" s="446">
        <v>22</v>
      </c>
      <c r="B142" s="447" t="s">
        <v>184</v>
      </c>
      <c r="C142" s="447" t="s">
        <v>161</v>
      </c>
      <c r="D142" s="447"/>
      <c r="E142" s="448"/>
      <c r="F142" s="452"/>
      <c r="G142" s="449"/>
      <c r="H142" s="449"/>
      <c r="I142" s="449"/>
      <c r="J142" s="449"/>
      <c r="K142" s="449"/>
      <c r="L142" s="450"/>
      <c r="M142" s="449"/>
      <c r="N142" s="449"/>
      <c r="O142" s="449"/>
      <c r="P142" s="449"/>
      <c r="Q142" s="449"/>
      <c r="R142" s="449"/>
      <c r="S142" s="449"/>
      <c r="T142" s="449"/>
      <c r="U142" s="452"/>
      <c r="V142" s="452"/>
      <c r="W142" s="452"/>
      <c r="X142" s="452"/>
      <c r="Y142" s="452"/>
      <c r="Z142" s="452"/>
      <c r="AA142" s="453">
        <f t="shared" si="91"/>
        <v>0</v>
      </c>
      <c r="AB142" s="455">
        <v>0</v>
      </c>
      <c r="AC142" s="449"/>
      <c r="AD142" s="449"/>
      <c r="AE142" s="449"/>
      <c r="AF142" s="449"/>
      <c r="AG142" s="449"/>
      <c r="AH142" s="450"/>
      <c r="AI142" s="449"/>
      <c r="AJ142" s="449"/>
      <c r="AK142" s="449"/>
      <c r="AL142" s="449"/>
      <c r="AM142" s="449"/>
      <c r="AN142" s="449"/>
      <c r="AO142" s="449"/>
      <c r="AP142" s="451"/>
      <c r="AQ142" s="451"/>
      <c r="AR142" s="449"/>
      <c r="AS142" s="449"/>
      <c r="AT142" s="449"/>
      <c r="AU142" s="449"/>
      <c r="AV142" s="449"/>
      <c r="AW142" s="449"/>
      <c r="AX142" s="449"/>
      <c r="AY142" s="449"/>
      <c r="AZ142" s="449"/>
      <c r="BA142" s="199">
        <f t="shared" si="85"/>
        <v>0</v>
      </c>
      <c r="BB142" s="199"/>
      <c r="BC142" s="281"/>
      <c r="BD142" s="281"/>
      <c r="BE142" s="281"/>
      <c r="BF142" s="281"/>
      <c r="BG142" s="281"/>
      <c r="BH142" s="281"/>
      <c r="BI142" s="281"/>
      <c r="BJ142" s="281"/>
      <c r="BK142" s="281"/>
      <c r="BL142" s="281"/>
      <c r="BM142" s="200">
        <f t="shared" si="101"/>
        <v>0</v>
      </c>
      <c r="BN142" s="72"/>
      <c r="BO142" s="72"/>
      <c r="BP142" s="72"/>
      <c r="BQ142" s="72"/>
      <c r="BR142" s="72"/>
      <c r="BS142" s="72"/>
      <c r="BT142" s="72"/>
      <c r="BU142" s="72"/>
      <c r="BV142" s="72"/>
      <c r="BW142" s="444"/>
      <c r="BX142" s="444"/>
      <c r="BY142" s="420"/>
      <c r="BZ142" s="420"/>
      <c r="CA142" s="420"/>
      <c r="CB142" s="420"/>
      <c r="CC142" s="420"/>
      <c r="CD142" s="420"/>
      <c r="CE142" s="420"/>
      <c r="CF142" s="420"/>
      <c r="CG142" s="420"/>
      <c r="CH142" s="420"/>
      <c r="CI142" s="420"/>
      <c r="CJ142" s="421"/>
      <c r="CK142" s="420">
        <f>SUM(BY142:CJ142)</f>
        <v>0</v>
      </c>
      <c r="CL142" s="202"/>
      <c r="CM142" s="202"/>
      <c r="CN142" s="202"/>
      <c r="CO142" s="203">
        <f t="shared" si="82"/>
        <v>0</v>
      </c>
      <c r="CP142" s="203">
        <f t="shared" si="83"/>
        <v>0</v>
      </c>
      <c r="CQ142" s="203">
        <f t="shared" si="75"/>
        <v>0</v>
      </c>
      <c r="CR142" s="203">
        <f t="shared" si="63"/>
        <v>0</v>
      </c>
      <c r="CS142" s="203">
        <f t="shared" si="64"/>
        <v>0</v>
      </c>
      <c r="CT142" s="203">
        <f t="shared" si="65"/>
        <v>0</v>
      </c>
      <c r="CU142" s="203">
        <f t="shared" si="66"/>
        <v>0</v>
      </c>
      <c r="CV142" s="203">
        <f t="shared" si="67"/>
        <v>0</v>
      </c>
      <c r="CW142" s="203">
        <f t="shared" si="68"/>
        <v>0</v>
      </c>
      <c r="CX142" s="203">
        <f t="shared" si="78"/>
        <v>0</v>
      </c>
      <c r="CY142" t="str">
        <f t="shared" si="69"/>
        <v/>
      </c>
    </row>
    <row r="143" spans="1:281" ht="25.5" hidden="1" customHeight="1" x14ac:dyDescent="0.25">
      <c r="A143" s="460" t="s">
        <v>189</v>
      </c>
      <c r="B143" s="424"/>
      <c r="C143" s="461"/>
      <c r="D143" s="461"/>
      <c r="E143" s="425" t="s">
        <v>190</v>
      </c>
      <c r="F143" s="430">
        <f>SUM(F144:F145)</f>
        <v>0</v>
      </c>
      <c r="G143" s="427">
        <f t="shared" ref="G143:T143" si="110">SUM(G144:G145)</f>
        <v>0</v>
      </c>
      <c r="H143" s="427">
        <f t="shared" si="110"/>
        <v>0</v>
      </c>
      <c r="I143" s="427">
        <f t="shared" si="110"/>
        <v>0</v>
      </c>
      <c r="J143" s="427">
        <f t="shared" si="110"/>
        <v>0</v>
      </c>
      <c r="K143" s="427">
        <f t="shared" si="110"/>
        <v>0</v>
      </c>
      <c r="L143" s="427">
        <f t="shared" si="110"/>
        <v>0</v>
      </c>
      <c r="M143" s="428">
        <f t="shared" si="110"/>
        <v>0</v>
      </c>
      <c r="N143" s="427">
        <f t="shared" si="110"/>
        <v>0</v>
      </c>
      <c r="O143" s="427">
        <f t="shared" si="110"/>
        <v>0</v>
      </c>
      <c r="P143" s="427">
        <f t="shared" si="110"/>
        <v>0</v>
      </c>
      <c r="Q143" s="427">
        <f t="shared" si="110"/>
        <v>0</v>
      </c>
      <c r="R143" s="427">
        <f t="shared" si="110"/>
        <v>0</v>
      </c>
      <c r="S143" s="428">
        <f>SUM(S144:S145)</f>
        <v>0</v>
      </c>
      <c r="T143" s="428">
        <f t="shared" si="110"/>
        <v>0</v>
      </c>
      <c r="U143" s="430"/>
      <c r="V143" s="430"/>
      <c r="W143" s="430"/>
      <c r="X143" s="430"/>
      <c r="Y143" s="430"/>
      <c r="Z143" s="430"/>
      <c r="AA143" s="431">
        <f t="shared" si="91"/>
        <v>0</v>
      </c>
      <c r="AB143" s="432">
        <f>SUM(AB144:AB145)</f>
        <v>210854000</v>
      </c>
      <c r="AC143" s="427">
        <f t="shared" ref="AC143:AT143" si="111">SUM(AC144:AC145)</f>
        <v>0</v>
      </c>
      <c r="AD143" s="427">
        <f t="shared" si="111"/>
        <v>0</v>
      </c>
      <c r="AE143" s="427">
        <f t="shared" si="111"/>
        <v>0</v>
      </c>
      <c r="AF143" s="427">
        <f t="shared" si="111"/>
        <v>0</v>
      </c>
      <c r="AG143" s="427">
        <f t="shared" si="111"/>
        <v>0</v>
      </c>
      <c r="AH143" s="427">
        <f t="shared" si="111"/>
        <v>0</v>
      </c>
      <c r="AI143" s="427">
        <f t="shared" si="111"/>
        <v>0</v>
      </c>
      <c r="AJ143" s="427">
        <f t="shared" si="111"/>
        <v>0</v>
      </c>
      <c r="AK143" s="427">
        <f t="shared" si="111"/>
        <v>0</v>
      </c>
      <c r="AL143" s="427"/>
      <c r="AM143" s="427"/>
      <c r="AN143" s="427"/>
      <c r="AO143" s="427"/>
      <c r="AP143" s="427"/>
      <c r="AQ143" s="427"/>
      <c r="AR143" s="427">
        <f t="shared" si="111"/>
        <v>0</v>
      </c>
      <c r="AS143" s="427"/>
      <c r="AT143" s="427">
        <f t="shared" si="111"/>
        <v>0</v>
      </c>
      <c r="AU143" s="427"/>
      <c r="AV143" s="427"/>
      <c r="AW143" s="427"/>
      <c r="AX143" s="427"/>
      <c r="AY143" s="427"/>
      <c r="AZ143" s="427"/>
      <c r="BA143" s="171">
        <f t="shared" si="85"/>
        <v>0</v>
      </c>
      <c r="BB143" s="172">
        <f>SUM(AC143:BA143)</f>
        <v>0</v>
      </c>
      <c r="BC143" s="173"/>
      <c r="BD143" s="173"/>
      <c r="BE143" s="173"/>
      <c r="BF143" s="173"/>
      <c r="BG143" s="173"/>
      <c r="BH143" s="173"/>
      <c r="BI143" s="173"/>
      <c r="BJ143" s="173"/>
      <c r="BK143" s="173"/>
      <c r="BL143" s="173"/>
      <c r="BM143" s="174">
        <f t="shared" si="101"/>
        <v>0</v>
      </c>
      <c r="BN143" s="175"/>
      <c r="BO143" s="175"/>
      <c r="BP143" s="175"/>
      <c r="BQ143" s="175"/>
      <c r="BR143" s="175"/>
      <c r="BS143" s="175"/>
      <c r="BT143" s="175"/>
      <c r="BU143" s="175"/>
      <c r="BV143" s="175"/>
      <c r="BW143" s="176"/>
      <c r="BX143" s="176"/>
      <c r="BY143" s="434">
        <f>SUM(BY144:BY145)</f>
        <v>0</v>
      </c>
      <c r="BZ143" s="434">
        <f t="shared" ref="BZ143:CK143" si="112">SUM(BZ144:BZ145)</f>
        <v>0</v>
      </c>
      <c r="CA143" s="434">
        <f t="shared" si="112"/>
        <v>0</v>
      </c>
      <c r="CB143" s="434">
        <f t="shared" si="112"/>
        <v>0</v>
      </c>
      <c r="CC143" s="434">
        <f t="shared" si="112"/>
        <v>0</v>
      </c>
      <c r="CD143" s="434">
        <f t="shared" si="112"/>
        <v>0</v>
      </c>
      <c r="CE143" s="434">
        <f t="shared" si="112"/>
        <v>0</v>
      </c>
      <c r="CF143" s="434">
        <f t="shared" si="112"/>
        <v>0</v>
      </c>
      <c r="CG143" s="434">
        <f t="shared" si="112"/>
        <v>0</v>
      </c>
      <c r="CH143" s="434">
        <f t="shared" si="112"/>
        <v>0</v>
      </c>
      <c r="CI143" s="434">
        <f t="shared" si="112"/>
        <v>0</v>
      </c>
      <c r="CJ143" s="434">
        <f t="shared" si="112"/>
        <v>0</v>
      </c>
      <c r="CK143" s="435">
        <f t="shared" si="112"/>
        <v>0</v>
      </c>
      <c r="CL143" s="736" t="e">
        <f>+CK143/BA143</f>
        <v>#DIV/0!</v>
      </c>
      <c r="CM143" s="737"/>
      <c r="CN143" s="737"/>
      <c r="CO143" s="179">
        <f t="shared" si="82"/>
        <v>0</v>
      </c>
      <c r="CP143" s="179">
        <f t="shared" si="83"/>
        <v>0</v>
      </c>
      <c r="CQ143" s="179">
        <f>SUM(BY143:CA143)</f>
        <v>0</v>
      </c>
      <c r="CR143" s="179">
        <f t="shared" si="63"/>
        <v>0</v>
      </c>
      <c r="CS143" s="179">
        <f t="shared" si="64"/>
        <v>0</v>
      </c>
      <c r="CT143" s="179">
        <f t="shared" si="65"/>
        <v>0</v>
      </c>
      <c r="CU143" s="179">
        <f t="shared" si="66"/>
        <v>0</v>
      </c>
      <c r="CV143" s="179">
        <f t="shared" si="67"/>
        <v>0</v>
      </c>
      <c r="CW143" s="179">
        <f t="shared" si="68"/>
        <v>0</v>
      </c>
      <c r="CX143" s="179">
        <f t="shared" si="78"/>
        <v>0</v>
      </c>
      <c r="CY143" t="str">
        <f t="shared" si="69"/>
        <v/>
      </c>
    </row>
    <row r="144" spans="1:281" ht="15" hidden="1" customHeight="1" x14ac:dyDescent="0.25">
      <c r="A144" s="462">
        <v>23</v>
      </c>
      <c r="B144" s="463" t="s">
        <v>65</v>
      </c>
      <c r="C144" s="463"/>
      <c r="D144" s="463"/>
      <c r="E144" s="464"/>
      <c r="F144" s="467"/>
      <c r="G144" s="466"/>
      <c r="H144" s="466"/>
      <c r="I144" s="466"/>
      <c r="J144" s="466"/>
      <c r="K144" s="466"/>
      <c r="L144" s="466"/>
      <c r="M144" s="466"/>
      <c r="N144" s="466"/>
      <c r="O144" s="466"/>
      <c r="P144" s="466"/>
      <c r="Q144" s="466"/>
      <c r="R144" s="466"/>
      <c r="S144" s="466"/>
      <c r="T144" s="466"/>
      <c r="U144" s="467"/>
      <c r="V144" s="467"/>
      <c r="W144" s="467"/>
      <c r="X144" s="467"/>
      <c r="Y144" s="467"/>
      <c r="Z144" s="467"/>
      <c r="AA144" s="443">
        <f t="shared" si="91"/>
        <v>0</v>
      </c>
      <c r="AB144" s="432">
        <f t="shared" si="106"/>
        <v>0</v>
      </c>
      <c r="AC144" s="466"/>
      <c r="AD144" s="466"/>
      <c r="AE144" s="466"/>
      <c r="AF144" s="466"/>
      <c r="AG144" s="466"/>
      <c r="AH144" s="466"/>
      <c r="AI144" s="466"/>
      <c r="AJ144" s="466"/>
      <c r="AK144" s="466"/>
      <c r="AL144" s="466"/>
      <c r="AM144" s="466"/>
      <c r="AN144" s="466"/>
      <c r="AO144" s="466"/>
      <c r="AP144" s="466"/>
      <c r="AQ144" s="466"/>
      <c r="AR144" s="466"/>
      <c r="AS144" s="466"/>
      <c r="AT144" s="466"/>
      <c r="AU144" s="466"/>
      <c r="AV144" s="466"/>
      <c r="AW144" s="466"/>
      <c r="AX144" s="466"/>
      <c r="AY144" s="466"/>
      <c r="AZ144" s="466"/>
      <c r="BA144" s="186">
        <f t="shared" si="85"/>
        <v>0</v>
      </c>
      <c r="BB144" s="186">
        <f>SUM(AC144:BA144)</f>
        <v>0</v>
      </c>
      <c r="BC144" s="173"/>
      <c r="BD144" s="173"/>
      <c r="BE144" s="173"/>
      <c r="BF144" s="173"/>
      <c r="BG144" s="173"/>
      <c r="BH144" s="173"/>
      <c r="BI144" s="173"/>
      <c r="BJ144" s="173"/>
      <c r="BK144" s="173"/>
      <c r="BL144" s="173"/>
      <c r="BM144" s="188">
        <f t="shared" si="101"/>
        <v>0</v>
      </c>
      <c r="BN144" s="112"/>
      <c r="BO144" s="112"/>
      <c r="BP144" s="112"/>
      <c r="BQ144" s="112"/>
      <c r="BR144" s="112"/>
      <c r="BS144" s="112"/>
      <c r="BT144" s="112"/>
      <c r="BU144" s="112"/>
      <c r="BV144" s="112"/>
      <c r="BW144" s="31"/>
      <c r="BX144" s="31"/>
      <c r="BY144" s="468"/>
      <c r="BZ144" s="468"/>
      <c r="CA144" s="468"/>
      <c r="CB144" s="468"/>
      <c r="CC144" s="468"/>
      <c r="CD144" s="468"/>
      <c r="CE144" s="468"/>
      <c r="CF144" s="468"/>
      <c r="CG144" s="468"/>
      <c r="CH144" s="468"/>
      <c r="CI144" s="468"/>
      <c r="CJ144" s="469"/>
      <c r="CK144" s="445">
        <f>SUM(BY144:CJ144)</f>
        <v>0</v>
      </c>
      <c r="CL144" s="738"/>
      <c r="CM144" s="739"/>
      <c r="CN144" s="190"/>
      <c r="CO144" s="191">
        <f t="shared" si="82"/>
        <v>0</v>
      </c>
      <c r="CP144" s="191">
        <f t="shared" si="83"/>
        <v>0</v>
      </c>
      <c r="CQ144" s="191">
        <f>SUM(BY144:CA144)</f>
        <v>0</v>
      </c>
      <c r="CR144" s="191">
        <f t="shared" ref="CR144:CR174" si="113">SUM(CB144:CD144)</f>
        <v>0</v>
      </c>
      <c r="CS144" s="191">
        <f t="shared" ref="CS144:CS174" si="114">+CQ144+CR144</f>
        <v>0</v>
      </c>
      <c r="CT144" s="191">
        <f t="shared" ref="CT144:CT174" si="115">SUM(CE144:CG144)</f>
        <v>0</v>
      </c>
      <c r="CU144" s="191">
        <f t="shared" ref="CU144:CU174" si="116">SUM(CH144:CJ144)</f>
        <v>0</v>
      </c>
      <c r="CV144" s="191">
        <f t="shared" ref="CV144:CV174" si="117">+CT144+CU144</f>
        <v>0</v>
      </c>
      <c r="CW144" s="191">
        <f t="shared" ref="CW144:CW174" si="118">+CS144+CV144</f>
        <v>0</v>
      </c>
      <c r="CX144" s="191">
        <f t="shared" si="78"/>
        <v>0</v>
      </c>
      <c r="CY144" t="str">
        <f t="shared" ref="CY144:CY174" si="119">+IF(CS144=(CQ144+CR144),IF((CS144+CT144)=CK144,"","revisar"),"revisar")</f>
        <v/>
      </c>
    </row>
    <row r="145" spans="1:103" ht="25.5" hidden="1" customHeight="1" x14ac:dyDescent="0.25">
      <c r="A145" s="462">
        <v>23</v>
      </c>
      <c r="B145" s="463" t="s">
        <v>123</v>
      </c>
      <c r="C145" s="463"/>
      <c r="D145" s="463"/>
      <c r="E145" s="464"/>
      <c r="F145" s="467"/>
      <c r="G145" s="466"/>
      <c r="H145" s="466"/>
      <c r="I145" s="466"/>
      <c r="J145" s="466"/>
      <c r="K145" s="466"/>
      <c r="L145" s="466"/>
      <c r="M145" s="470"/>
      <c r="N145" s="466"/>
      <c r="O145" s="466"/>
      <c r="P145" s="466"/>
      <c r="Q145" s="466"/>
      <c r="R145" s="466"/>
      <c r="S145" s="470"/>
      <c r="T145" s="470"/>
      <c r="U145" s="467"/>
      <c r="V145" s="467"/>
      <c r="W145" s="467"/>
      <c r="X145" s="467"/>
      <c r="Y145" s="467"/>
      <c r="Z145" s="467"/>
      <c r="AA145" s="443">
        <f t="shared" si="91"/>
        <v>0</v>
      </c>
      <c r="AB145" s="432">
        <v>210854000</v>
      </c>
      <c r="AC145" s="466"/>
      <c r="AD145" s="466"/>
      <c r="AE145" s="466"/>
      <c r="AF145" s="466"/>
      <c r="AG145" s="466"/>
      <c r="AH145" s="466"/>
      <c r="AI145" s="466"/>
      <c r="AJ145" s="466"/>
      <c r="AK145" s="466"/>
      <c r="AL145" s="466"/>
      <c r="AM145" s="466"/>
      <c r="AN145" s="466"/>
      <c r="AO145" s="466"/>
      <c r="AP145" s="466"/>
      <c r="AQ145" s="466"/>
      <c r="AR145" s="466"/>
      <c r="AS145" s="466"/>
      <c r="AT145" s="466"/>
      <c r="AU145" s="466"/>
      <c r="AV145" s="466"/>
      <c r="AW145" s="466"/>
      <c r="AX145" s="466"/>
      <c r="AY145" s="466"/>
      <c r="AZ145" s="466"/>
      <c r="BA145" s="186">
        <f t="shared" si="85"/>
        <v>0</v>
      </c>
      <c r="BB145" s="186">
        <f>SUM(AC145:BA145)</f>
        <v>0</v>
      </c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3"/>
      <c r="BM145" s="188">
        <f t="shared" si="101"/>
        <v>0</v>
      </c>
      <c r="BN145" s="112"/>
      <c r="BO145" s="112"/>
      <c r="BP145" s="112"/>
      <c r="BQ145" s="112"/>
      <c r="BR145" s="112"/>
      <c r="BS145" s="112"/>
      <c r="BT145" s="112"/>
      <c r="BU145" s="112"/>
      <c r="BV145" s="112"/>
      <c r="BW145" s="31"/>
      <c r="BX145" s="31"/>
      <c r="BY145" s="468"/>
      <c r="BZ145" s="468"/>
      <c r="CA145" s="468"/>
      <c r="CB145" s="468"/>
      <c r="CC145" s="468"/>
      <c r="CD145" s="468"/>
      <c r="CE145" s="468"/>
      <c r="CF145" s="468"/>
      <c r="CG145" s="468"/>
      <c r="CH145" s="468"/>
      <c r="CI145" s="468"/>
      <c r="CJ145" s="469"/>
      <c r="CK145" s="445">
        <f>SUM(BY145:CJ145)</f>
        <v>0</v>
      </c>
      <c r="CL145" s="191"/>
      <c r="CM145" s="191"/>
      <c r="CN145" s="190"/>
      <c r="CO145" s="191">
        <f t="shared" si="82"/>
        <v>0</v>
      </c>
      <c r="CP145" s="191">
        <f t="shared" si="83"/>
        <v>0</v>
      </c>
      <c r="CQ145" s="191">
        <f>SUM(BY145:CA145)</f>
        <v>0</v>
      </c>
      <c r="CR145" s="191">
        <f t="shared" si="113"/>
        <v>0</v>
      </c>
      <c r="CS145" s="191">
        <f t="shared" si="114"/>
        <v>0</v>
      </c>
      <c r="CT145" s="191">
        <f t="shared" si="115"/>
        <v>0</v>
      </c>
      <c r="CU145" s="191">
        <f t="shared" si="116"/>
        <v>0</v>
      </c>
      <c r="CV145" s="191">
        <f t="shared" si="117"/>
        <v>0</v>
      </c>
      <c r="CW145" s="191">
        <f t="shared" si="118"/>
        <v>0</v>
      </c>
      <c r="CX145" s="191">
        <f t="shared" si="78"/>
        <v>0</v>
      </c>
      <c r="CY145" t="str">
        <f t="shared" si="119"/>
        <v/>
      </c>
    </row>
    <row r="146" spans="1:103" ht="15" customHeight="1" x14ac:dyDescent="0.25">
      <c r="A146" s="460" t="s">
        <v>191</v>
      </c>
      <c r="B146" s="424"/>
      <c r="C146" s="424"/>
      <c r="D146" s="424"/>
      <c r="E146" s="425" t="s">
        <v>54</v>
      </c>
      <c r="F146" s="430">
        <f>+F147</f>
        <v>566672</v>
      </c>
      <c r="G146" s="427">
        <f t="shared" ref="G146:R146" si="120">+G147+G156</f>
        <v>0</v>
      </c>
      <c r="H146" s="427">
        <f t="shared" si="120"/>
        <v>0</v>
      </c>
      <c r="I146" s="427">
        <f t="shared" si="120"/>
        <v>0</v>
      </c>
      <c r="J146" s="427">
        <f t="shared" si="120"/>
        <v>0</v>
      </c>
      <c r="K146" s="427">
        <f t="shared" si="120"/>
        <v>0</v>
      </c>
      <c r="L146" s="427">
        <f t="shared" si="120"/>
        <v>0</v>
      </c>
      <c r="M146" s="427">
        <f t="shared" si="120"/>
        <v>0</v>
      </c>
      <c r="N146" s="427">
        <f t="shared" si="120"/>
        <v>0</v>
      </c>
      <c r="O146" s="427">
        <f t="shared" si="120"/>
        <v>0</v>
      </c>
      <c r="P146" s="427">
        <f t="shared" si="120"/>
        <v>0</v>
      </c>
      <c r="Q146" s="427">
        <f t="shared" si="120"/>
        <v>0</v>
      </c>
      <c r="R146" s="427">
        <f t="shared" si="120"/>
        <v>0</v>
      </c>
      <c r="S146" s="427"/>
      <c r="T146" s="427"/>
      <c r="U146" s="430"/>
      <c r="V146" s="430"/>
      <c r="W146" s="430"/>
      <c r="X146" s="430"/>
      <c r="Y146" s="430"/>
      <c r="Z146" s="430"/>
      <c r="AA146" s="431">
        <f t="shared" si="91"/>
        <v>566672</v>
      </c>
      <c r="AB146" s="432">
        <f t="shared" si="106"/>
        <v>566672</v>
      </c>
      <c r="AC146" s="427">
        <f t="shared" ref="AC146:AR146" si="121">+AC147+AC156</f>
        <v>0</v>
      </c>
      <c r="AD146" s="427">
        <f t="shared" si="121"/>
        <v>0</v>
      </c>
      <c r="AE146" s="427">
        <f t="shared" si="121"/>
        <v>0</v>
      </c>
      <c r="AF146" s="427">
        <f t="shared" si="121"/>
        <v>0</v>
      </c>
      <c r="AG146" s="427">
        <f t="shared" si="121"/>
        <v>0</v>
      </c>
      <c r="AH146" s="427">
        <f t="shared" si="121"/>
        <v>0</v>
      </c>
      <c r="AI146" s="427">
        <f t="shared" si="121"/>
        <v>0</v>
      </c>
      <c r="AJ146" s="427">
        <f t="shared" si="121"/>
        <v>0</v>
      </c>
      <c r="AK146" s="427">
        <f t="shared" si="121"/>
        <v>0</v>
      </c>
      <c r="AL146" s="427">
        <f t="shared" si="121"/>
        <v>0</v>
      </c>
      <c r="AM146" s="427">
        <f t="shared" si="121"/>
        <v>0</v>
      </c>
      <c r="AN146" s="427"/>
      <c r="AO146" s="427"/>
      <c r="AP146" s="427"/>
      <c r="AQ146" s="427"/>
      <c r="AR146" s="427">
        <f t="shared" si="121"/>
        <v>0</v>
      </c>
      <c r="AS146" s="427"/>
      <c r="AT146" s="427"/>
      <c r="AU146" s="427"/>
      <c r="AV146" s="427"/>
      <c r="AW146" s="427"/>
      <c r="AX146" s="427"/>
      <c r="AY146" s="427"/>
      <c r="AZ146" s="427"/>
      <c r="BA146" s="171">
        <f t="shared" si="85"/>
        <v>566672</v>
      </c>
      <c r="BB146" s="172">
        <f>+BB147+BB156</f>
        <v>0</v>
      </c>
      <c r="BC146" s="173"/>
      <c r="BD146" s="173"/>
      <c r="BE146" s="173"/>
      <c r="BF146" s="173"/>
      <c r="BG146" s="173"/>
      <c r="BH146" s="173"/>
      <c r="BI146" s="173"/>
      <c r="BJ146" s="173"/>
      <c r="BK146" s="173"/>
      <c r="BL146" s="173"/>
      <c r="BM146" s="174">
        <f t="shared" si="101"/>
        <v>566672</v>
      </c>
      <c r="BN146" s="175"/>
      <c r="BO146" s="175"/>
      <c r="BP146" s="175"/>
      <c r="BQ146" s="175"/>
      <c r="BR146" s="175"/>
      <c r="BS146" s="175"/>
      <c r="BT146" s="175"/>
      <c r="BU146" s="175"/>
      <c r="BV146" s="175"/>
      <c r="BW146" s="176"/>
      <c r="BX146" s="176"/>
      <c r="BY146" s="434">
        <f t="shared" ref="BY146:CK146" si="122">+BY147+BY156</f>
        <v>0</v>
      </c>
      <c r="BZ146" s="434">
        <f t="shared" si="122"/>
        <v>80951305</v>
      </c>
      <c r="CA146" s="434">
        <f t="shared" si="122"/>
        <v>45604757</v>
      </c>
      <c r="CB146" s="434">
        <f t="shared" si="122"/>
        <v>0</v>
      </c>
      <c r="CC146" s="434">
        <f t="shared" si="122"/>
        <v>0</v>
      </c>
      <c r="CD146" s="434">
        <f t="shared" si="122"/>
        <v>0</v>
      </c>
      <c r="CE146" s="434">
        <f t="shared" si="122"/>
        <v>0</v>
      </c>
      <c r="CF146" s="434">
        <f t="shared" si="122"/>
        <v>0</v>
      </c>
      <c r="CG146" s="434">
        <f t="shared" si="122"/>
        <v>0</v>
      </c>
      <c r="CH146" s="434">
        <f t="shared" si="122"/>
        <v>0</v>
      </c>
      <c r="CI146" s="434">
        <f t="shared" si="122"/>
        <v>0</v>
      </c>
      <c r="CJ146" s="434">
        <f t="shared" si="122"/>
        <v>0</v>
      </c>
      <c r="CK146" s="435">
        <f t="shared" si="122"/>
        <v>126556062</v>
      </c>
      <c r="CL146" s="736">
        <f>+CK146/BA146</f>
        <v>223.33212510941073</v>
      </c>
      <c r="CM146" s="737"/>
      <c r="CN146" s="737"/>
      <c r="CO146" s="179">
        <f t="shared" si="82"/>
        <v>566672000</v>
      </c>
      <c r="CP146" s="179">
        <f t="shared" si="83"/>
        <v>440115938</v>
      </c>
      <c r="CQ146" s="179">
        <f t="shared" ref="CQ146:CQ174" si="123">SUM(BY146:CA146)</f>
        <v>126556062</v>
      </c>
      <c r="CR146" s="179">
        <f t="shared" si="113"/>
        <v>0</v>
      </c>
      <c r="CS146" s="179">
        <f t="shared" si="114"/>
        <v>126556062</v>
      </c>
      <c r="CT146" s="179">
        <f t="shared" si="115"/>
        <v>0</v>
      </c>
      <c r="CU146" s="179">
        <f t="shared" si="116"/>
        <v>0</v>
      </c>
      <c r="CV146" s="179">
        <f t="shared" si="117"/>
        <v>0</v>
      </c>
      <c r="CW146" s="179">
        <f t="shared" si="118"/>
        <v>126556062</v>
      </c>
      <c r="CX146" s="179">
        <f t="shared" si="78"/>
        <v>440115938</v>
      </c>
      <c r="CY146" t="str">
        <f t="shared" si="119"/>
        <v/>
      </c>
    </row>
    <row r="147" spans="1:103" ht="15" customHeight="1" x14ac:dyDescent="0.25">
      <c r="A147" s="471" t="s">
        <v>191</v>
      </c>
      <c r="B147" s="472" t="s">
        <v>65</v>
      </c>
      <c r="C147" s="437"/>
      <c r="D147" s="437"/>
      <c r="E147" s="438" t="s">
        <v>192</v>
      </c>
      <c r="F147" s="442">
        <f>+F148</f>
        <v>566672</v>
      </c>
      <c r="G147" s="439">
        <f t="shared" ref="G147:AR147" si="124">SUM(G148:G148)</f>
        <v>0</v>
      </c>
      <c r="H147" s="439">
        <f t="shared" si="124"/>
        <v>0</v>
      </c>
      <c r="I147" s="439">
        <f t="shared" si="124"/>
        <v>0</v>
      </c>
      <c r="J147" s="439">
        <f t="shared" si="124"/>
        <v>0</v>
      </c>
      <c r="K147" s="439">
        <f t="shared" si="124"/>
        <v>0</v>
      </c>
      <c r="L147" s="439">
        <f t="shared" si="124"/>
        <v>0</v>
      </c>
      <c r="M147" s="439">
        <f t="shared" si="124"/>
        <v>0</v>
      </c>
      <c r="N147" s="439">
        <f t="shared" si="124"/>
        <v>0</v>
      </c>
      <c r="O147" s="439">
        <f t="shared" si="124"/>
        <v>0</v>
      </c>
      <c r="P147" s="439">
        <f t="shared" si="124"/>
        <v>0</v>
      </c>
      <c r="Q147" s="439">
        <f t="shared" si="124"/>
        <v>0</v>
      </c>
      <c r="R147" s="439">
        <f t="shared" si="124"/>
        <v>0</v>
      </c>
      <c r="S147" s="439"/>
      <c r="T147" s="439"/>
      <c r="U147" s="442"/>
      <c r="V147" s="442"/>
      <c r="W147" s="442"/>
      <c r="X147" s="442"/>
      <c r="Y147" s="442"/>
      <c r="Z147" s="442"/>
      <c r="AA147" s="443">
        <f t="shared" si="91"/>
        <v>566672</v>
      </c>
      <c r="AB147" s="432">
        <f t="shared" si="106"/>
        <v>566672</v>
      </c>
      <c r="AC147" s="439">
        <f t="shared" si="124"/>
        <v>0</v>
      </c>
      <c r="AD147" s="439">
        <f t="shared" si="124"/>
        <v>0</v>
      </c>
      <c r="AE147" s="439">
        <f t="shared" si="124"/>
        <v>0</v>
      </c>
      <c r="AF147" s="439">
        <f t="shared" si="124"/>
        <v>0</v>
      </c>
      <c r="AG147" s="439">
        <f t="shared" si="124"/>
        <v>0</v>
      </c>
      <c r="AH147" s="439">
        <f t="shared" si="124"/>
        <v>0</v>
      </c>
      <c r="AI147" s="439">
        <f t="shared" si="124"/>
        <v>0</v>
      </c>
      <c r="AJ147" s="439">
        <f t="shared" si="124"/>
        <v>0</v>
      </c>
      <c r="AK147" s="439">
        <f t="shared" si="124"/>
        <v>0</v>
      </c>
      <c r="AL147" s="439">
        <f t="shared" si="124"/>
        <v>0</v>
      </c>
      <c r="AM147" s="439">
        <f t="shared" si="124"/>
        <v>0</v>
      </c>
      <c r="AN147" s="439"/>
      <c r="AO147" s="439"/>
      <c r="AP147" s="439"/>
      <c r="AQ147" s="439"/>
      <c r="AR147" s="439">
        <f t="shared" si="124"/>
        <v>0</v>
      </c>
      <c r="AS147" s="439"/>
      <c r="AT147" s="439"/>
      <c r="AU147" s="439"/>
      <c r="AV147" s="439"/>
      <c r="AW147" s="439"/>
      <c r="AX147" s="439"/>
      <c r="AY147" s="439"/>
      <c r="AZ147" s="439"/>
      <c r="BA147" s="186">
        <f t="shared" si="85"/>
        <v>566672</v>
      </c>
      <c r="BB147" s="186"/>
      <c r="BC147" s="173"/>
      <c r="BD147" s="173"/>
      <c r="BE147" s="173"/>
      <c r="BF147" s="173"/>
      <c r="BG147" s="173"/>
      <c r="BH147" s="173"/>
      <c r="BI147" s="173"/>
      <c r="BJ147" s="173"/>
      <c r="BK147" s="173"/>
      <c r="BL147" s="173"/>
      <c r="BM147" s="188">
        <f t="shared" si="101"/>
        <v>566672</v>
      </c>
      <c r="BN147" s="72"/>
      <c r="BO147" s="72"/>
      <c r="BP147" s="72"/>
      <c r="BQ147" s="72"/>
      <c r="BR147" s="72"/>
      <c r="BS147" s="72"/>
      <c r="BT147" s="72"/>
      <c r="BU147" s="72"/>
      <c r="BV147" s="72"/>
      <c r="BW147" s="21"/>
      <c r="BX147" s="21"/>
      <c r="BY147" s="445">
        <f t="shared" ref="BY147:CJ147" si="125">SUM(BY148:BY148)</f>
        <v>0</v>
      </c>
      <c r="BZ147" s="445">
        <f t="shared" si="125"/>
        <v>80951305</v>
      </c>
      <c r="CA147" s="445">
        <f t="shared" si="125"/>
        <v>45604757</v>
      </c>
      <c r="CB147" s="445">
        <f t="shared" si="125"/>
        <v>0</v>
      </c>
      <c r="CC147" s="445">
        <f t="shared" si="125"/>
        <v>0</v>
      </c>
      <c r="CD147" s="445">
        <f t="shared" si="125"/>
        <v>0</v>
      </c>
      <c r="CE147" s="445">
        <f t="shared" si="125"/>
        <v>0</v>
      </c>
      <c r="CF147" s="445">
        <f t="shared" si="125"/>
        <v>0</v>
      </c>
      <c r="CG147" s="445">
        <f t="shared" si="125"/>
        <v>0</v>
      </c>
      <c r="CH147" s="445">
        <f t="shared" si="125"/>
        <v>0</v>
      </c>
      <c r="CI147" s="445">
        <f t="shared" si="125"/>
        <v>0</v>
      </c>
      <c r="CJ147" s="445">
        <f t="shared" si="125"/>
        <v>0</v>
      </c>
      <c r="CK147" s="473">
        <f t="shared" ref="CK147:CK155" si="126">SUM(BY147:CJ147)</f>
        <v>126556062</v>
      </c>
      <c r="CL147" s="190"/>
      <c r="CM147" s="190"/>
      <c r="CN147" s="190"/>
      <c r="CO147" s="191">
        <f t="shared" si="82"/>
        <v>566672000</v>
      </c>
      <c r="CP147" s="191">
        <f t="shared" si="83"/>
        <v>440115938</v>
      </c>
      <c r="CQ147" s="191">
        <f t="shared" si="123"/>
        <v>126556062</v>
      </c>
      <c r="CR147" s="191">
        <f t="shared" si="113"/>
        <v>0</v>
      </c>
      <c r="CS147" s="191">
        <f t="shared" si="114"/>
        <v>126556062</v>
      </c>
      <c r="CT147" s="191">
        <f t="shared" si="115"/>
        <v>0</v>
      </c>
      <c r="CU147" s="191">
        <f t="shared" si="116"/>
        <v>0</v>
      </c>
      <c r="CV147" s="191">
        <f t="shared" si="117"/>
        <v>0</v>
      </c>
      <c r="CW147" s="191">
        <f t="shared" si="118"/>
        <v>126556062</v>
      </c>
      <c r="CX147" s="191">
        <f t="shared" si="78"/>
        <v>440115938</v>
      </c>
      <c r="CY147" t="str">
        <f t="shared" si="119"/>
        <v/>
      </c>
    </row>
    <row r="148" spans="1:103" ht="25.5" customHeight="1" x14ac:dyDescent="0.25">
      <c r="A148" s="474" t="s">
        <v>191</v>
      </c>
      <c r="B148" s="475" t="s">
        <v>65</v>
      </c>
      <c r="C148" s="476" t="s">
        <v>193</v>
      </c>
      <c r="D148" s="476"/>
      <c r="E148" s="448" t="s">
        <v>194</v>
      </c>
      <c r="F148" s="479">
        <f>SUM(F149:F155)</f>
        <v>566672</v>
      </c>
      <c r="G148" s="478"/>
      <c r="H148" s="478"/>
      <c r="I148" s="478"/>
      <c r="J148" s="478"/>
      <c r="K148" s="478"/>
      <c r="L148" s="478"/>
      <c r="M148" s="478"/>
      <c r="N148" s="478"/>
      <c r="O148" s="478"/>
      <c r="P148" s="478"/>
      <c r="Q148" s="478"/>
      <c r="R148" s="478"/>
      <c r="S148" s="478"/>
      <c r="T148" s="478"/>
      <c r="U148" s="479"/>
      <c r="V148" s="479"/>
      <c r="W148" s="479"/>
      <c r="X148" s="479"/>
      <c r="Y148" s="479"/>
      <c r="Z148" s="479"/>
      <c r="AA148" s="453">
        <f t="shared" si="91"/>
        <v>566672</v>
      </c>
      <c r="AB148" s="432">
        <f t="shared" si="106"/>
        <v>566672</v>
      </c>
      <c r="AC148" s="478"/>
      <c r="AD148" s="478"/>
      <c r="AE148" s="478"/>
      <c r="AF148" s="478"/>
      <c r="AG148" s="478"/>
      <c r="AH148" s="478"/>
      <c r="AI148" s="478"/>
      <c r="AJ148" s="478"/>
      <c r="AK148" s="478"/>
      <c r="AL148" s="478"/>
      <c r="AM148" s="478"/>
      <c r="AN148" s="478"/>
      <c r="AO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199">
        <f t="shared" si="85"/>
        <v>566672</v>
      </c>
      <c r="BB148" s="199">
        <f>SUM(BB149:BB155)</f>
        <v>0</v>
      </c>
      <c r="BC148" s="173"/>
      <c r="BD148" s="173"/>
      <c r="BE148" s="173"/>
      <c r="BF148" s="173"/>
      <c r="BG148" s="173"/>
      <c r="BH148" s="173"/>
      <c r="BI148" s="173"/>
      <c r="BJ148" s="173"/>
      <c r="BK148" s="173"/>
      <c r="BL148" s="173"/>
      <c r="BM148" s="200">
        <f t="shared" si="101"/>
        <v>566672</v>
      </c>
      <c r="BN148" s="112"/>
      <c r="BO148" s="112"/>
      <c r="BP148" s="112"/>
      <c r="BQ148" s="112"/>
      <c r="BR148" s="112"/>
      <c r="BS148" s="112"/>
      <c r="BT148" s="112"/>
      <c r="BU148" s="112"/>
      <c r="BV148" s="112"/>
      <c r="BW148" s="444"/>
      <c r="BX148" s="444"/>
      <c r="BY148" s="480">
        <f>SUM(BY149:BY155)</f>
        <v>0</v>
      </c>
      <c r="BZ148" s="480">
        <f t="shared" ref="BZ148:CJ148" si="127">SUM(BZ149:BZ155)</f>
        <v>80951305</v>
      </c>
      <c r="CA148" s="480">
        <f t="shared" si="127"/>
        <v>45604757</v>
      </c>
      <c r="CB148" s="480">
        <f t="shared" si="127"/>
        <v>0</v>
      </c>
      <c r="CC148" s="480">
        <f t="shared" si="127"/>
        <v>0</v>
      </c>
      <c r="CD148" s="480">
        <f t="shared" si="127"/>
        <v>0</v>
      </c>
      <c r="CE148" s="480">
        <f t="shared" si="127"/>
        <v>0</v>
      </c>
      <c r="CF148" s="480">
        <f t="shared" si="127"/>
        <v>0</v>
      </c>
      <c r="CG148" s="480">
        <f t="shared" si="127"/>
        <v>0</v>
      </c>
      <c r="CH148" s="480">
        <f t="shared" si="127"/>
        <v>0</v>
      </c>
      <c r="CI148" s="480">
        <f t="shared" si="127"/>
        <v>0</v>
      </c>
      <c r="CJ148" s="480">
        <f t="shared" si="127"/>
        <v>0</v>
      </c>
      <c r="CK148" s="481">
        <f t="shared" si="126"/>
        <v>126556062</v>
      </c>
      <c r="CL148" s="202"/>
      <c r="CM148" s="202"/>
      <c r="CN148" s="202"/>
      <c r="CO148" s="203">
        <f t="shared" si="82"/>
        <v>566672000</v>
      </c>
      <c r="CP148" s="203">
        <f t="shared" si="83"/>
        <v>440115938</v>
      </c>
      <c r="CQ148" s="203">
        <f t="shared" si="123"/>
        <v>126556062</v>
      </c>
      <c r="CR148" s="203">
        <f t="shared" si="113"/>
        <v>0</v>
      </c>
      <c r="CS148" s="203">
        <f t="shared" si="114"/>
        <v>126556062</v>
      </c>
      <c r="CT148" s="203">
        <f t="shared" si="115"/>
        <v>0</v>
      </c>
      <c r="CU148" s="203">
        <f t="shared" si="116"/>
        <v>0</v>
      </c>
      <c r="CV148" s="203">
        <f t="shared" si="117"/>
        <v>0</v>
      </c>
      <c r="CW148" s="203">
        <f t="shared" si="118"/>
        <v>126556062</v>
      </c>
      <c r="CX148" s="203">
        <f t="shared" si="78"/>
        <v>440115938</v>
      </c>
      <c r="CY148" t="str">
        <f t="shared" si="119"/>
        <v/>
      </c>
    </row>
    <row r="149" spans="1:103" ht="15" customHeight="1" x14ac:dyDescent="0.25">
      <c r="A149" s="731" t="s">
        <v>191</v>
      </c>
      <c r="B149" s="482" t="s">
        <v>65</v>
      </c>
      <c r="C149" s="482" t="s">
        <v>193</v>
      </c>
      <c r="D149" s="482" t="s">
        <v>144</v>
      </c>
      <c r="E149" s="483" t="s">
        <v>195</v>
      </c>
      <c r="F149" s="485">
        <v>274000</v>
      </c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5"/>
      <c r="V149" s="485"/>
      <c r="W149" s="485"/>
      <c r="X149" s="485"/>
      <c r="Y149" s="485"/>
      <c r="Z149" s="485"/>
      <c r="AA149" s="432">
        <f t="shared" si="91"/>
        <v>274000</v>
      </c>
      <c r="AB149" s="432">
        <f t="shared" si="106"/>
        <v>274000</v>
      </c>
      <c r="AC149" s="484"/>
      <c r="AD149" s="484"/>
      <c r="AE149" s="484"/>
      <c r="AF149" s="484"/>
      <c r="AG149" s="484"/>
      <c r="AH149" s="484"/>
      <c r="AI149" s="484"/>
      <c r="AJ149" s="484"/>
      <c r="AK149" s="484"/>
      <c r="AL149" s="484"/>
      <c r="AM149" s="484"/>
      <c r="AN149" s="484"/>
      <c r="AO149" s="484"/>
      <c r="AP149" s="484"/>
      <c r="AQ149" s="484"/>
      <c r="AR149" s="484"/>
      <c r="AS149" s="484"/>
      <c r="AT149" s="484"/>
      <c r="AU149" s="484"/>
      <c r="AV149" s="484"/>
      <c r="AW149" s="484"/>
      <c r="AX149" s="484"/>
      <c r="AY149" s="484"/>
      <c r="AZ149" s="484"/>
      <c r="BA149" s="212">
        <f t="shared" si="85"/>
        <v>274000</v>
      </c>
      <c r="BB149" s="484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2"/>
      <c r="BM149" s="173">
        <f t="shared" si="101"/>
        <v>274000</v>
      </c>
      <c r="BN149" s="112"/>
      <c r="BO149" s="112"/>
      <c r="BP149" s="112"/>
      <c r="BQ149" s="112"/>
      <c r="BR149" s="112"/>
      <c r="BS149" s="112"/>
      <c r="BT149" s="112"/>
      <c r="BU149" s="112"/>
      <c r="BV149" s="112"/>
      <c r="BW149" s="444"/>
      <c r="BX149" s="444"/>
      <c r="BY149" s="486"/>
      <c r="BZ149" s="486">
        <v>44566277</v>
      </c>
      <c r="CA149" s="486">
        <v>22650426</v>
      </c>
      <c r="CB149" s="486"/>
      <c r="CC149" s="486"/>
      <c r="CD149" s="486"/>
      <c r="CE149" s="486"/>
      <c r="CF149" s="486"/>
      <c r="CG149" s="486"/>
      <c r="CH149" s="486"/>
      <c r="CI149" s="486"/>
      <c r="CJ149" s="487"/>
      <c r="CK149" s="732">
        <f t="shared" si="126"/>
        <v>67216703</v>
      </c>
      <c r="CL149" s="488">
        <f>+CK149/BA149</f>
        <v>245.31643430656933</v>
      </c>
      <c r="CM149" s="488"/>
      <c r="CO149" s="3">
        <f t="shared" si="82"/>
        <v>274000000</v>
      </c>
      <c r="CP149" s="3">
        <f t="shared" si="83"/>
        <v>206783297</v>
      </c>
      <c r="CQ149" s="3">
        <f t="shared" si="123"/>
        <v>67216703</v>
      </c>
      <c r="CR149" s="3">
        <f t="shared" si="113"/>
        <v>0</v>
      </c>
      <c r="CS149" s="3">
        <f t="shared" si="114"/>
        <v>67216703</v>
      </c>
      <c r="CT149" s="3">
        <f t="shared" si="115"/>
        <v>0</v>
      </c>
      <c r="CU149" s="3">
        <f t="shared" si="116"/>
        <v>0</v>
      </c>
      <c r="CV149" s="3">
        <f t="shared" si="117"/>
        <v>0</v>
      </c>
      <c r="CW149" s="3">
        <f t="shared" si="118"/>
        <v>67216703</v>
      </c>
      <c r="CX149" s="3">
        <f t="shared" si="78"/>
        <v>206783297</v>
      </c>
      <c r="CY149" t="str">
        <f t="shared" si="119"/>
        <v/>
      </c>
    </row>
    <row r="150" spans="1:103" ht="15" customHeight="1" x14ac:dyDescent="0.25">
      <c r="A150" s="731" t="s">
        <v>191</v>
      </c>
      <c r="B150" s="482" t="s">
        <v>65</v>
      </c>
      <c r="C150" s="482" t="s">
        <v>193</v>
      </c>
      <c r="D150" s="482" t="s">
        <v>88</v>
      </c>
      <c r="E150" s="483" t="s">
        <v>196</v>
      </c>
      <c r="F150" s="485">
        <v>164000</v>
      </c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5"/>
      <c r="V150" s="485"/>
      <c r="W150" s="485"/>
      <c r="X150" s="485"/>
      <c r="Y150" s="485"/>
      <c r="Z150" s="485"/>
      <c r="AA150" s="432">
        <f t="shared" si="91"/>
        <v>164000</v>
      </c>
      <c r="AB150" s="432">
        <f t="shared" si="106"/>
        <v>164000</v>
      </c>
      <c r="AC150" s="484"/>
      <c r="AD150" s="484"/>
      <c r="AE150" s="484"/>
      <c r="AF150" s="484"/>
      <c r="AG150" s="484"/>
      <c r="AH150" s="484"/>
      <c r="AI150" s="484"/>
      <c r="AJ150" s="484"/>
      <c r="AK150" s="484"/>
      <c r="AL150" s="484"/>
      <c r="AM150" s="484"/>
      <c r="AN150" s="484"/>
      <c r="AO150" s="484"/>
      <c r="AP150" s="484"/>
      <c r="AQ150" s="484"/>
      <c r="AR150" s="484"/>
      <c r="AS150" s="484"/>
      <c r="AT150" s="484"/>
      <c r="AU150" s="484"/>
      <c r="AV150" s="484"/>
      <c r="AW150" s="484"/>
      <c r="AX150" s="484"/>
      <c r="AY150" s="484"/>
      <c r="AZ150" s="484"/>
      <c r="BA150" s="212">
        <f t="shared" si="85"/>
        <v>164000</v>
      </c>
      <c r="BB150" s="484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73">
        <f t="shared" si="101"/>
        <v>164000</v>
      </c>
      <c r="BN150" s="112"/>
      <c r="BO150" s="112"/>
      <c r="BP150" s="112"/>
      <c r="BQ150" s="112"/>
      <c r="BR150" s="112"/>
      <c r="BS150" s="112"/>
      <c r="BT150" s="112"/>
      <c r="BU150" s="112"/>
      <c r="BV150" s="112"/>
      <c r="BW150" s="444"/>
      <c r="BX150" s="444"/>
      <c r="BY150" s="486"/>
      <c r="BZ150" s="486">
        <v>26236800</v>
      </c>
      <c r="CA150" s="486">
        <v>18660432</v>
      </c>
      <c r="CB150" s="486"/>
      <c r="CC150" s="486"/>
      <c r="CD150" s="486"/>
      <c r="CE150" s="486"/>
      <c r="CF150" s="486"/>
      <c r="CG150" s="486"/>
      <c r="CH150" s="486"/>
      <c r="CI150" s="486"/>
      <c r="CJ150" s="487"/>
      <c r="CK150" s="732">
        <f t="shared" si="126"/>
        <v>44897232</v>
      </c>
      <c r="CL150" s="488">
        <f t="shared" ref="CL150:CL155" si="128">+CK150/BA150</f>
        <v>273.76360975609754</v>
      </c>
      <c r="CM150" s="488"/>
      <c r="CO150" s="3">
        <f t="shared" si="82"/>
        <v>164000000</v>
      </c>
      <c r="CP150" s="3">
        <f t="shared" si="83"/>
        <v>119102768</v>
      </c>
      <c r="CQ150" s="3">
        <f t="shared" si="123"/>
        <v>44897232</v>
      </c>
      <c r="CR150" s="3">
        <f t="shared" si="113"/>
        <v>0</v>
      </c>
      <c r="CS150" s="3">
        <f t="shared" si="114"/>
        <v>44897232</v>
      </c>
      <c r="CT150" s="3">
        <f t="shared" si="115"/>
        <v>0</v>
      </c>
      <c r="CU150" s="3">
        <f t="shared" si="116"/>
        <v>0</v>
      </c>
      <c r="CV150" s="3">
        <f t="shared" si="117"/>
        <v>0</v>
      </c>
      <c r="CW150" s="3">
        <f t="shared" si="118"/>
        <v>44897232</v>
      </c>
      <c r="CX150" s="3">
        <f t="shared" si="78"/>
        <v>119102768</v>
      </c>
      <c r="CY150" t="str">
        <f t="shared" si="119"/>
        <v/>
      </c>
    </row>
    <row r="151" spans="1:103" ht="15" customHeight="1" x14ac:dyDescent="0.25">
      <c r="A151" s="731" t="s">
        <v>191</v>
      </c>
      <c r="B151" s="482" t="s">
        <v>65</v>
      </c>
      <c r="C151" s="482" t="s">
        <v>193</v>
      </c>
      <c r="D151" s="482" t="s">
        <v>90</v>
      </c>
      <c r="E151" s="483" t="s">
        <v>197</v>
      </c>
      <c r="F151" s="485">
        <v>5445</v>
      </c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5"/>
      <c r="V151" s="485"/>
      <c r="W151" s="485"/>
      <c r="X151" s="485"/>
      <c r="Y151" s="485"/>
      <c r="Z151" s="485"/>
      <c r="AA151" s="432">
        <f t="shared" si="91"/>
        <v>5445</v>
      </c>
      <c r="AB151" s="432">
        <f t="shared" si="106"/>
        <v>5445</v>
      </c>
      <c r="AC151" s="484"/>
      <c r="AD151" s="484"/>
      <c r="AE151" s="484"/>
      <c r="AF151" s="484"/>
      <c r="AG151" s="484"/>
      <c r="AH151" s="484"/>
      <c r="AI151" s="484"/>
      <c r="AJ151" s="484"/>
      <c r="AK151" s="484"/>
      <c r="AL151" s="484"/>
      <c r="AM151" s="484"/>
      <c r="AN151" s="484"/>
      <c r="AO151" s="484"/>
      <c r="AP151" s="484"/>
      <c r="AQ151" s="484"/>
      <c r="AR151" s="484"/>
      <c r="AS151" s="484"/>
      <c r="AT151" s="484"/>
      <c r="AU151" s="484"/>
      <c r="AV151" s="484"/>
      <c r="AW151" s="484"/>
      <c r="AX151" s="484"/>
      <c r="AY151" s="484"/>
      <c r="AZ151" s="484"/>
      <c r="BA151" s="212">
        <f t="shared" si="85"/>
        <v>5445</v>
      </c>
      <c r="BB151" s="484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  <c r="BM151" s="173">
        <f t="shared" si="101"/>
        <v>5445</v>
      </c>
      <c r="BN151" s="112"/>
      <c r="BO151" s="112"/>
      <c r="BP151" s="112"/>
      <c r="BQ151" s="112"/>
      <c r="BR151" s="112"/>
      <c r="BS151" s="112"/>
      <c r="BT151" s="112"/>
      <c r="BU151" s="112"/>
      <c r="BV151" s="112"/>
      <c r="BW151" s="444"/>
      <c r="BX151" s="444"/>
      <c r="BY151" s="486"/>
      <c r="BZ151" s="486">
        <v>5444200</v>
      </c>
      <c r="CA151" s="486"/>
      <c r="CB151" s="486"/>
      <c r="CC151" s="486"/>
      <c r="CD151" s="486"/>
      <c r="CE151" s="486"/>
      <c r="CF151" s="486"/>
      <c r="CG151" s="486"/>
      <c r="CH151" s="486"/>
      <c r="CI151" s="486"/>
      <c r="CJ151" s="487"/>
      <c r="CK151" s="732">
        <f t="shared" si="126"/>
        <v>5444200</v>
      </c>
      <c r="CL151" s="488">
        <f t="shared" si="128"/>
        <v>999.85307621671257</v>
      </c>
      <c r="CM151" s="488"/>
      <c r="CO151" s="3">
        <f t="shared" si="82"/>
        <v>5445000</v>
      </c>
      <c r="CP151" s="3">
        <f t="shared" si="83"/>
        <v>800</v>
      </c>
      <c r="CQ151" s="3">
        <f t="shared" si="123"/>
        <v>5444200</v>
      </c>
      <c r="CR151" s="3">
        <f t="shared" si="113"/>
        <v>0</v>
      </c>
      <c r="CS151" s="3">
        <f t="shared" si="114"/>
        <v>5444200</v>
      </c>
      <c r="CT151" s="3">
        <f t="shared" si="115"/>
        <v>0</v>
      </c>
      <c r="CU151" s="3">
        <f t="shared" si="116"/>
        <v>0</v>
      </c>
      <c r="CV151" s="3">
        <f t="shared" si="117"/>
        <v>0</v>
      </c>
      <c r="CW151" s="3">
        <f t="shared" si="118"/>
        <v>5444200</v>
      </c>
      <c r="CX151" s="3">
        <f t="shared" si="78"/>
        <v>800</v>
      </c>
      <c r="CY151" t="str">
        <f t="shared" si="119"/>
        <v/>
      </c>
    </row>
    <row r="152" spans="1:103" ht="25.5" customHeight="1" x14ac:dyDescent="0.25">
      <c r="A152" s="731" t="s">
        <v>191</v>
      </c>
      <c r="B152" s="482" t="s">
        <v>65</v>
      </c>
      <c r="C152" s="482" t="s">
        <v>193</v>
      </c>
      <c r="D152" s="482" t="s">
        <v>122</v>
      </c>
      <c r="E152" s="483" t="s">
        <v>198</v>
      </c>
      <c r="F152" s="485">
        <v>26328</v>
      </c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5"/>
      <c r="V152" s="485"/>
      <c r="W152" s="485"/>
      <c r="X152" s="485"/>
      <c r="Y152" s="485"/>
      <c r="Z152" s="485"/>
      <c r="AA152" s="432">
        <f t="shared" si="91"/>
        <v>26328</v>
      </c>
      <c r="AB152" s="432">
        <f t="shared" si="106"/>
        <v>26328</v>
      </c>
      <c r="AC152" s="484"/>
      <c r="AD152" s="484"/>
      <c r="AE152" s="484"/>
      <c r="AF152" s="484"/>
      <c r="AG152" s="484"/>
      <c r="AH152" s="484"/>
      <c r="AI152" s="484"/>
      <c r="AJ152" s="484"/>
      <c r="AK152" s="484"/>
      <c r="AL152" s="484"/>
      <c r="AM152" s="484"/>
      <c r="AN152" s="484"/>
      <c r="AO152" s="484"/>
      <c r="AP152" s="484"/>
      <c r="AQ152" s="484"/>
      <c r="AR152" s="484"/>
      <c r="AS152" s="484"/>
      <c r="AT152" s="484"/>
      <c r="AU152" s="484"/>
      <c r="AV152" s="484"/>
      <c r="AW152" s="484"/>
      <c r="AX152" s="484"/>
      <c r="AY152" s="484"/>
      <c r="AZ152" s="484"/>
      <c r="BA152" s="212">
        <f t="shared" si="85"/>
        <v>26328</v>
      </c>
      <c r="BB152" s="484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BM152" s="173">
        <f t="shared" si="101"/>
        <v>26328</v>
      </c>
      <c r="BN152" s="112"/>
      <c r="BO152" s="112"/>
      <c r="BP152" s="112"/>
      <c r="BQ152" s="112"/>
      <c r="BR152" s="112"/>
      <c r="BS152" s="112"/>
      <c r="BT152" s="112"/>
      <c r="BU152" s="112"/>
      <c r="BV152" s="112"/>
      <c r="BW152" s="444"/>
      <c r="BX152" s="444"/>
      <c r="BY152" s="486"/>
      <c r="BZ152" s="486">
        <v>934235</v>
      </c>
      <c r="CA152" s="486">
        <v>3513947</v>
      </c>
      <c r="CB152" s="486"/>
      <c r="CC152" s="486"/>
      <c r="CD152" s="486"/>
      <c r="CE152" s="486"/>
      <c r="CF152" s="486"/>
      <c r="CG152" s="486"/>
      <c r="CH152" s="486"/>
      <c r="CI152" s="486"/>
      <c r="CJ152" s="487"/>
      <c r="CK152" s="732">
        <f t="shared" si="126"/>
        <v>4448182</v>
      </c>
      <c r="CL152" s="488">
        <f t="shared" si="128"/>
        <v>168.95252202977818</v>
      </c>
      <c r="CM152" s="488"/>
      <c r="CO152" s="3">
        <f t="shared" si="82"/>
        <v>26328000</v>
      </c>
      <c r="CP152" s="3">
        <f t="shared" si="83"/>
        <v>21879818</v>
      </c>
      <c r="CQ152" s="3">
        <f t="shared" si="123"/>
        <v>4448182</v>
      </c>
      <c r="CR152" s="3">
        <f t="shared" si="113"/>
        <v>0</v>
      </c>
      <c r="CS152" s="3">
        <f t="shared" si="114"/>
        <v>4448182</v>
      </c>
      <c r="CT152" s="3">
        <f t="shared" si="115"/>
        <v>0</v>
      </c>
      <c r="CU152" s="3">
        <f t="shared" si="116"/>
        <v>0</v>
      </c>
      <c r="CV152" s="3">
        <f t="shared" si="117"/>
        <v>0</v>
      </c>
      <c r="CW152" s="3">
        <f t="shared" si="118"/>
        <v>4448182</v>
      </c>
      <c r="CX152" s="3">
        <f t="shared" si="78"/>
        <v>21879818</v>
      </c>
      <c r="CY152" t="str">
        <f t="shared" si="119"/>
        <v/>
      </c>
    </row>
    <row r="153" spans="1:103" ht="25.5" customHeight="1" x14ac:dyDescent="0.25">
      <c r="A153" s="731" t="s">
        <v>191</v>
      </c>
      <c r="B153" s="482" t="s">
        <v>65</v>
      </c>
      <c r="C153" s="482" t="s">
        <v>193</v>
      </c>
      <c r="D153" s="482" t="s">
        <v>96</v>
      </c>
      <c r="E153" s="483" t="s">
        <v>199</v>
      </c>
      <c r="F153" s="485">
        <v>44399</v>
      </c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5"/>
      <c r="V153" s="485"/>
      <c r="W153" s="485"/>
      <c r="X153" s="485"/>
      <c r="Y153" s="485"/>
      <c r="Z153" s="485"/>
      <c r="AA153" s="432">
        <f t="shared" si="91"/>
        <v>44399</v>
      </c>
      <c r="AB153" s="432">
        <f t="shared" si="106"/>
        <v>44399</v>
      </c>
      <c r="AC153" s="484"/>
      <c r="AD153" s="484"/>
      <c r="AE153" s="484"/>
      <c r="AF153" s="484"/>
      <c r="AG153" s="484"/>
      <c r="AH153" s="484"/>
      <c r="AI153" s="484"/>
      <c r="AJ153" s="484"/>
      <c r="AK153" s="484"/>
      <c r="AL153" s="484"/>
      <c r="AM153" s="484"/>
      <c r="AN153" s="484"/>
      <c r="AO153" s="484"/>
      <c r="AP153" s="484"/>
      <c r="AQ153" s="484"/>
      <c r="AR153" s="484"/>
      <c r="AS153" s="484"/>
      <c r="AT153" s="484"/>
      <c r="AU153" s="484"/>
      <c r="AV153" s="484"/>
      <c r="AW153" s="484"/>
      <c r="AX153" s="484"/>
      <c r="AY153" s="484"/>
      <c r="AZ153" s="484"/>
      <c r="BA153" s="212">
        <f t="shared" si="85"/>
        <v>44399</v>
      </c>
      <c r="BB153" s="484"/>
      <c r="BC153" s="112"/>
      <c r="BD153" s="112"/>
      <c r="BE153" s="112"/>
      <c r="BF153" s="112"/>
      <c r="BG153" s="112"/>
      <c r="BH153" s="112"/>
      <c r="BI153" s="112"/>
      <c r="BJ153" s="112"/>
      <c r="BK153" s="112"/>
      <c r="BL153" s="112"/>
      <c r="BM153" s="173">
        <f t="shared" si="101"/>
        <v>44399</v>
      </c>
      <c r="BN153" s="112"/>
      <c r="BO153" s="112"/>
      <c r="BP153" s="112"/>
      <c r="BQ153" s="112"/>
      <c r="BR153" s="112"/>
      <c r="BS153" s="112"/>
      <c r="BT153" s="112"/>
      <c r="BU153" s="112"/>
      <c r="BV153" s="112"/>
      <c r="BW153" s="444"/>
      <c r="BX153" s="444"/>
      <c r="BY153" s="486"/>
      <c r="BZ153" s="486">
        <v>3769793</v>
      </c>
      <c r="CA153" s="486">
        <v>779952</v>
      </c>
      <c r="CB153" s="486"/>
      <c r="CC153" s="486"/>
      <c r="CD153" s="486"/>
      <c r="CE153" s="486"/>
      <c r="CF153" s="486"/>
      <c r="CG153" s="486"/>
      <c r="CH153" s="486"/>
      <c r="CI153" s="486"/>
      <c r="CJ153" s="487"/>
      <c r="CK153" s="732">
        <f t="shared" si="126"/>
        <v>4549745</v>
      </c>
      <c r="CL153" s="488">
        <f t="shared" si="128"/>
        <v>102.47404220815784</v>
      </c>
      <c r="CM153" s="488"/>
      <c r="CO153" s="3">
        <f t="shared" si="82"/>
        <v>44399000</v>
      </c>
      <c r="CP153" s="3">
        <f t="shared" si="83"/>
        <v>39849255</v>
      </c>
      <c r="CQ153" s="3">
        <f t="shared" si="123"/>
        <v>4549745</v>
      </c>
      <c r="CR153" s="3">
        <f t="shared" si="113"/>
        <v>0</v>
      </c>
      <c r="CS153" s="3">
        <f t="shared" si="114"/>
        <v>4549745</v>
      </c>
      <c r="CT153" s="3">
        <f t="shared" si="115"/>
        <v>0</v>
      </c>
      <c r="CU153" s="3">
        <f t="shared" si="116"/>
        <v>0</v>
      </c>
      <c r="CV153" s="3">
        <f t="shared" si="117"/>
        <v>0</v>
      </c>
      <c r="CW153" s="3">
        <f t="shared" si="118"/>
        <v>4549745</v>
      </c>
      <c r="CX153" s="3">
        <f t="shared" si="78"/>
        <v>39849255</v>
      </c>
      <c r="CY153" t="str">
        <f t="shared" si="119"/>
        <v/>
      </c>
    </row>
    <row r="154" spans="1:103" ht="25.5" customHeight="1" x14ac:dyDescent="0.25">
      <c r="A154" s="731" t="s">
        <v>191</v>
      </c>
      <c r="B154" s="482" t="s">
        <v>65</v>
      </c>
      <c r="C154" s="482" t="s">
        <v>193</v>
      </c>
      <c r="D154" s="482" t="s">
        <v>200</v>
      </c>
      <c r="E154" s="483" t="s">
        <v>201</v>
      </c>
      <c r="F154" s="485">
        <v>40500</v>
      </c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5"/>
      <c r="V154" s="485"/>
      <c r="W154" s="485"/>
      <c r="X154" s="485"/>
      <c r="Y154" s="485"/>
      <c r="Z154" s="485"/>
      <c r="AA154" s="432">
        <f t="shared" si="91"/>
        <v>40500</v>
      </c>
      <c r="AB154" s="432">
        <f t="shared" si="106"/>
        <v>40500</v>
      </c>
      <c r="AC154" s="484"/>
      <c r="AD154" s="484"/>
      <c r="AE154" s="484"/>
      <c r="AF154" s="484"/>
      <c r="AG154" s="484"/>
      <c r="AH154" s="484"/>
      <c r="AI154" s="484"/>
      <c r="AJ154" s="484"/>
      <c r="AK154" s="484"/>
      <c r="AL154" s="484"/>
      <c r="AM154" s="484"/>
      <c r="AN154" s="484"/>
      <c r="AO154" s="484"/>
      <c r="AP154" s="484"/>
      <c r="AQ154" s="484"/>
      <c r="AR154" s="484"/>
      <c r="AS154" s="484"/>
      <c r="AT154" s="484"/>
      <c r="AU154" s="484"/>
      <c r="AV154" s="484"/>
      <c r="AW154" s="484"/>
      <c r="AX154" s="484"/>
      <c r="AY154" s="484"/>
      <c r="AZ154" s="484"/>
      <c r="BA154" s="212">
        <f t="shared" si="85"/>
        <v>40500</v>
      </c>
      <c r="BB154" s="484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BM154" s="173">
        <f t="shared" si="101"/>
        <v>40500</v>
      </c>
      <c r="BN154" s="112"/>
      <c r="BO154" s="112"/>
      <c r="BP154" s="112"/>
      <c r="BQ154" s="112"/>
      <c r="BR154" s="112"/>
      <c r="BS154" s="112"/>
      <c r="BT154" s="112"/>
      <c r="BU154" s="112"/>
      <c r="BV154" s="112"/>
      <c r="BW154" s="444"/>
      <c r="BX154" s="444"/>
      <c r="BY154" s="486"/>
      <c r="BZ154" s="486"/>
      <c r="CA154" s="486">
        <v>0</v>
      </c>
      <c r="CB154" s="486"/>
      <c r="CC154" s="486"/>
      <c r="CD154" s="486"/>
      <c r="CE154" s="486"/>
      <c r="CF154" s="486"/>
      <c r="CG154" s="486"/>
      <c r="CH154" s="486"/>
      <c r="CI154" s="486"/>
      <c r="CJ154" s="487"/>
      <c r="CK154" s="733">
        <f t="shared" si="126"/>
        <v>0</v>
      </c>
      <c r="CL154" s="488">
        <f t="shared" si="128"/>
        <v>0</v>
      </c>
      <c r="CM154" s="488"/>
      <c r="CO154" s="3">
        <f t="shared" si="82"/>
        <v>40500000</v>
      </c>
      <c r="CP154" s="3">
        <f t="shared" si="83"/>
        <v>40500000</v>
      </c>
      <c r="CQ154" s="3">
        <f t="shared" si="123"/>
        <v>0</v>
      </c>
      <c r="CR154" s="3">
        <f t="shared" si="113"/>
        <v>0</v>
      </c>
      <c r="CS154" s="3">
        <f t="shared" si="114"/>
        <v>0</v>
      </c>
      <c r="CT154" s="3">
        <f t="shared" si="115"/>
        <v>0</v>
      </c>
      <c r="CU154" s="3">
        <f t="shared" si="116"/>
        <v>0</v>
      </c>
      <c r="CV154" s="3">
        <f t="shared" si="117"/>
        <v>0</v>
      </c>
      <c r="CW154" s="3">
        <f t="shared" si="118"/>
        <v>0</v>
      </c>
      <c r="CX154" s="3">
        <f t="shared" si="78"/>
        <v>40500000</v>
      </c>
      <c r="CY154" t="str">
        <f t="shared" si="119"/>
        <v/>
      </c>
    </row>
    <row r="155" spans="1:103" ht="15" customHeight="1" x14ac:dyDescent="0.25">
      <c r="A155" s="731" t="s">
        <v>191</v>
      </c>
      <c r="B155" s="482" t="s">
        <v>65</v>
      </c>
      <c r="C155" s="482" t="s">
        <v>193</v>
      </c>
      <c r="D155" s="482" t="s">
        <v>202</v>
      </c>
      <c r="E155" s="483" t="s">
        <v>203</v>
      </c>
      <c r="F155" s="485">
        <v>12000</v>
      </c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5"/>
      <c r="V155" s="485"/>
      <c r="W155" s="485"/>
      <c r="X155" s="485"/>
      <c r="Y155" s="485"/>
      <c r="Z155" s="485"/>
      <c r="AA155" s="432">
        <f t="shared" si="91"/>
        <v>12000</v>
      </c>
      <c r="AB155" s="432">
        <f t="shared" si="106"/>
        <v>12000</v>
      </c>
      <c r="AC155" s="484"/>
      <c r="AD155" s="484"/>
      <c r="AE155" s="484"/>
      <c r="AF155" s="484"/>
      <c r="AG155" s="484"/>
      <c r="AH155" s="484"/>
      <c r="AI155" s="484"/>
      <c r="AJ155" s="484"/>
      <c r="AK155" s="484"/>
      <c r="AL155" s="484"/>
      <c r="AM155" s="484"/>
      <c r="AN155" s="484"/>
      <c r="AO155" s="484"/>
      <c r="AP155" s="484"/>
      <c r="AQ155" s="484"/>
      <c r="AR155" s="484"/>
      <c r="AS155" s="484"/>
      <c r="AT155" s="484"/>
      <c r="AU155" s="484"/>
      <c r="AV155" s="484"/>
      <c r="AW155" s="484"/>
      <c r="AX155" s="484"/>
      <c r="AY155" s="484"/>
      <c r="AZ155" s="484"/>
      <c r="BA155" s="212">
        <f t="shared" si="85"/>
        <v>12000</v>
      </c>
      <c r="BB155" s="484"/>
      <c r="BC155" s="112"/>
      <c r="BD155" s="112"/>
      <c r="BE155" s="112"/>
      <c r="BF155" s="112"/>
      <c r="BG155" s="112"/>
      <c r="BH155" s="112"/>
      <c r="BI155" s="112"/>
      <c r="BJ155" s="112"/>
      <c r="BK155" s="112"/>
      <c r="BL155" s="112"/>
      <c r="BM155" s="173">
        <f t="shared" si="101"/>
        <v>12000</v>
      </c>
      <c r="BN155" s="112"/>
      <c r="BO155" s="112"/>
      <c r="BP155" s="112"/>
      <c r="BQ155" s="112"/>
      <c r="BR155" s="112"/>
      <c r="BS155" s="112"/>
      <c r="BT155" s="112"/>
      <c r="BU155" s="112"/>
      <c r="BV155" s="112"/>
      <c r="BW155" s="444"/>
      <c r="BX155" s="444"/>
      <c r="BY155" s="486"/>
      <c r="BZ155" s="486"/>
      <c r="CA155" s="486">
        <v>0</v>
      </c>
      <c r="CB155" s="486"/>
      <c r="CC155" s="486"/>
      <c r="CD155" s="486"/>
      <c r="CE155" s="486"/>
      <c r="CF155" s="486"/>
      <c r="CG155" s="486"/>
      <c r="CH155" s="486"/>
      <c r="CI155" s="486"/>
      <c r="CJ155" s="487"/>
      <c r="CK155" s="733">
        <f t="shared" si="126"/>
        <v>0</v>
      </c>
      <c r="CL155" s="488">
        <f t="shared" si="128"/>
        <v>0</v>
      </c>
      <c r="CM155" s="488"/>
      <c r="CO155" s="3">
        <f t="shared" si="82"/>
        <v>12000000</v>
      </c>
      <c r="CP155" s="3">
        <f t="shared" si="83"/>
        <v>12000000</v>
      </c>
      <c r="CQ155" s="3">
        <f t="shared" si="123"/>
        <v>0</v>
      </c>
      <c r="CR155" s="3">
        <f t="shared" si="113"/>
        <v>0</v>
      </c>
      <c r="CS155" s="3">
        <f t="shared" si="114"/>
        <v>0</v>
      </c>
      <c r="CT155" s="3">
        <f t="shared" si="115"/>
        <v>0</v>
      </c>
      <c r="CU155" s="3">
        <f t="shared" si="116"/>
        <v>0</v>
      </c>
      <c r="CV155" s="3">
        <f t="shared" si="117"/>
        <v>0</v>
      </c>
      <c r="CW155" s="3">
        <f t="shared" si="118"/>
        <v>0</v>
      </c>
      <c r="CX155" s="3">
        <f t="shared" si="78"/>
        <v>12000000</v>
      </c>
      <c r="CY155" t="str">
        <f t="shared" si="119"/>
        <v/>
      </c>
    </row>
    <row r="156" spans="1:103" ht="15" customHeight="1" x14ac:dyDescent="0.25">
      <c r="A156" s="471" t="s">
        <v>191</v>
      </c>
      <c r="B156" s="472" t="s">
        <v>123</v>
      </c>
      <c r="C156" s="437"/>
      <c r="D156" s="437"/>
      <c r="E156" s="438" t="s">
        <v>204</v>
      </c>
      <c r="F156" s="442">
        <f t="shared" ref="F156:AR156" si="129">SUM(F157:F157)</f>
        <v>0</v>
      </c>
      <c r="G156" s="439">
        <f t="shared" si="129"/>
        <v>0</v>
      </c>
      <c r="H156" s="439">
        <f t="shared" si="129"/>
        <v>0</v>
      </c>
      <c r="I156" s="439">
        <f t="shared" si="129"/>
        <v>0</v>
      </c>
      <c r="J156" s="439">
        <f t="shared" si="129"/>
        <v>0</v>
      </c>
      <c r="K156" s="439">
        <f t="shared" si="129"/>
        <v>0</v>
      </c>
      <c r="L156" s="439">
        <f t="shared" si="129"/>
        <v>0</v>
      </c>
      <c r="M156" s="439">
        <f t="shared" si="129"/>
        <v>0</v>
      </c>
      <c r="N156" s="439">
        <f t="shared" si="129"/>
        <v>0</v>
      </c>
      <c r="O156" s="439">
        <f t="shared" si="129"/>
        <v>0</v>
      </c>
      <c r="P156" s="439">
        <f t="shared" si="129"/>
        <v>0</v>
      </c>
      <c r="Q156" s="439">
        <f t="shared" si="129"/>
        <v>0</v>
      </c>
      <c r="R156" s="439">
        <f t="shared" si="129"/>
        <v>0</v>
      </c>
      <c r="S156" s="439"/>
      <c r="T156" s="439"/>
      <c r="U156" s="442"/>
      <c r="V156" s="442"/>
      <c r="W156" s="442"/>
      <c r="X156" s="442"/>
      <c r="Y156" s="442"/>
      <c r="Z156" s="442"/>
      <c r="AA156" s="443">
        <f t="shared" si="91"/>
        <v>0</v>
      </c>
      <c r="AB156" s="432">
        <f t="shared" si="106"/>
        <v>0</v>
      </c>
      <c r="AC156" s="439">
        <f t="shared" si="129"/>
        <v>0</v>
      </c>
      <c r="AD156" s="439">
        <f t="shared" si="129"/>
        <v>0</v>
      </c>
      <c r="AE156" s="439">
        <f t="shared" si="129"/>
        <v>0</v>
      </c>
      <c r="AF156" s="439">
        <f t="shared" si="129"/>
        <v>0</v>
      </c>
      <c r="AG156" s="439">
        <f t="shared" si="129"/>
        <v>0</v>
      </c>
      <c r="AH156" s="439">
        <f t="shared" si="129"/>
        <v>0</v>
      </c>
      <c r="AI156" s="439">
        <f t="shared" si="129"/>
        <v>0</v>
      </c>
      <c r="AJ156" s="439">
        <f t="shared" si="129"/>
        <v>0</v>
      </c>
      <c r="AK156" s="439">
        <f t="shared" si="129"/>
        <v>0</v>
      </c>
      <c r="AL156" s="439">
        <f t="shared" si="129"/>
        <v>0</v>
      </c>
      <c r="AM156" s="439">
        <f t="shared" si="129"/>
        <v>0</v>
      </c>
      <c r="AN156" s="439"/>
      <c r="AO156" s="439"/>
      <c r="AP156" s="439"/>
      <c r="AQ156" s="439"/>
      <c r="AR156" s="439">
        <f t="shared" si="129"/>
        <v>0</v>
      </c>
      <c r="AS156" s="439"/>
      <c r="AT156" s="439"/>
      <c r="AU156" s="439"/>
      <c r="AV156" s="439"/>
      <c r="AW156" s="439"/>
      <c r="AX156" s="439"/>
      <c r="AY156" s="439"/>
      <c r="AZ156" s="439"/>
      <c r="BA156" s="186">
        <f t="shared" si="85"/>
        <v>0</v>
      </c>
      <c r="BB156" s="186">
        <f t="shared" ref="BB156:BB172" si="130">SUM(AC156:BA156)</f>
        <v>0</v>
      </c>
      <c r="BC156" s="173"/>
      <c r="BD156" s="173"/>
      <c r="BE156" s="173"/>
      <c r="BF156" s="173"/>
      <c r="BG156" s="173"/>
      <c r="BH156" s="173"/>
      <c r="BI156" s="173"/>
      <c r="BJ156" s="173"/>
      <c r="BK156" s="173"/>
      <c r="BL156" s="173"/>
      <c r="BM156" s="188">
        <f>+BA156-BB156</f>
        <v>0</v>
      </c>
      <c r="BN156" s="72"/>
      <c r="BO156" s="72"/>
      <c r="BP156" s="72"/>
      <c r="BQ156" s="72"/>
      <c r="BR156" s="72"/>
      <c r="BS156" s="72"/>
      <c r="BT156" s="72"/>
      <c r="BU156" s="72"/>
      <c r="BV156" s="72"/>
      <c r="BW156" s="21"/>
      <c r="BX156" s="21"/>
      <c r="BY156" s="442">
        <f t="shared" ref="BY156:CK156" si="131">SUM(BY157:BY157)</f>
        <v>0</v>
      </c>
      <c r="BZ156" s="442">
        <f t="shared" si="131"/>
        <v>0</v>
      </c>
      <c r="CA156" s="442">
        <f t="shared" si="131"/>
        <v>0</v>
      </c>
      <c r="CB156" s="442">
        <f t="shared" si="131"/>
        <v>0</v>
      </c>
      <c r="CC156" s="442">
        <f t="shared" si="131"/>
        <v>0</v>
      </c>
      <c r="CD156" s="442">
        <f t="shared" si="131"/>
        <v>0</v>
      </c>
      <c r="CE156" s="442">
        <f t="shared" si="131"/>
        <v>0</v>
      </c>
      <c r="CF156" s="442">
        <f t="shared" si="131"/>
        <v>0</v>
      </c>
      <c r="CG156" s="442">
        <f t="shared" si="131"/>
        <v>0</v>
      </c>
      <c r="CH156" s="442">
        <f t="shared" si="131"/>
        <v>0</v>
      </c>
      <c r="CI156" s="442">
        <f t="shared" si="131"/>
        <v>0</v>
      </c>
      <c r="CJ156" s="442">
        <f t="shared" si="131"/>
        <v>0</v>
      </c>
      <c r="CK156" s="442">
        <f t="shared" si="131"/>
        <v>0</v>
      </c>
      <c r="CL156" s="190"/>
      <c r="CM156" s="190"/>
      <c r="CN156" s="190"/>
      <c r="CO156" s="191">
        <f t="shared" si="82"/>
        <v>0</v>
      </c>
      <c r="CP156" s="191">
        <f t="shared" si="83"/>
        <v>0</v>
      </c>
      <c r="CQ156" s="191">
        <f t="shared" si="123"/>
        <v>0</v>
      </c>
      <c r="CR156" s="191">
        <f t="shared" si="113"/>
        <v>0</v>
      </c>
      <c r="CS156" s="191">
        <f t="shared" si="114"/>
        <v>0</v>
      </c>
      <c r="CT156" s="191">
        <f t="shared" si="115"/>
        <v>0</v>
      </c>
      <c r="CU156" s="191">
        <f t="shared" si="116"/>
        <v>0</v>
      </c>
      <c r="CV156" s="191">
        <f t="shared" si="117"/>
        <v>0</v>
      </c>
      <c r="CW156" s="191">
        <f t="shared" si="118"/>
        <v>0</v>
      </c>
      <c r="CX156" s="191">
        <f t="shared" si="78"/>
        <v>0</v>
      </c>
      <c r="CY156" t="str">
        <f t="shared" si="119"/>
        <v/>
      </c>
    </row>
    <row r="157" spans="1:103" ht="15" customHeight="1" x14ac:dyDescent="0.25">
      <c r="A157" s="474" t="s">
        <v>191</v>
      </c>
      <c r="B157" s="489" t="s">
        <v>123</v>
      </c>
      <c r="C157" s="476" t="s">
        <v>205</v>
      </c>
      <c r="D157" s="476"/>
      <c r="E157" s="490"/>
      <c r="F157" s="479"/>
      <c r="G157" s="478"/>
      <c r="H157" s="478"/>
      <c r="I157" s="478"/>
      <c r="J157" s="478"/>
      <c r="K157" s="478"/>
      <c r="L157" s="478"/>
      <c r="M157" s="478"/>
      <c r="N157" s="478"/>
      <c r="O157" s="478"/>
      <c r="P157" s="478"/>
      <c r="Q157" s="478"/>
      <c r="R157" s="478"/>
      <c r="S157" s="478"/>
      <c r="T157" s="478"/>
      <c r="U157" s="479"/>
      <c r="V157" s="479"/>
      <c r="W157" s="479"/>
      <c r="X157" s="479"/>
      <c r="Y157" s="479"/>
      <c r="Z157" s="479"/>
      <c r="AA157" s="453">
        <f t="shared" si="91"/>
        <v>0</v>
      </c>
      <c r="AB157" s="432">
        <f t="shared" si="106"/>
        <v>0</v>
      </c>
      <c r="AC157" s="478"/>
      <c r="AD157" s="478"/>
      <c r="AE157" s="478"/>
      <c r="AF157" s="478"/>
      <c r="AG157" s="478"/>
      <c r="AH157" s="478"/>
      <c r="AI157" s="478"/>
      <c r="AJ157" s="478"/>
      <c r="AK157" s="478"/>
      <c r="AL157" s="478"/>
      <c r="AM157" s="478"/>
      <c r="AN157" s="478"/>
      <c r="AO157" s="478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199">
        <f t="shared" si="85"/>
        <v>0</v>
      </c>
      <c r="BB157" s="199">
        <f t="shared" si="130"/>
        <v>0</v>
      </c>
      <c r="BC157" s="173"/>
      <c r="BD157" s="173"/>
      <c r="BE157" s="173"/>
      <c r="BF157" s="173"/>
      <c r="BG157" s="173"/>
      <c r="BH157" s="173"/>
      <c r="BI157" s="173"/>
      <c r="BJ157" s="173"/>
      <c r="BK157" s="173"/>
      <c r="BL157" s="173"/>
      <c r="BM157" s="200"/>
      <c r="BN157" s="112"/>
      <c r="BO157" s="112"/>
      <c r="BP157" s="112"/>
      <c r="BQ157" s="112"/>
      <c r="BR157" s="112"/>
      <c r="BS157" s="112"/>
      <c r="BT157" s="112"/>
      <c r="BU157" s="112"/>
      <c r="BV157" s="112"/>
      <c r="BW157" s="31"/>
      <c r="BX157" s="31"/>
      <c r="BY157" s="480">
        <v>0</v>
      </c>
      <c r="BZ157" s="480">
        <v>0</v>
      </c>
      <c r="CA157" s="480"/>
      <c r="CB157" s="480">
        <v>0</v>
      </c>
      <c r="CC157" s="480">
        <v>0</v>
      </c>
      <c r="CD157" s="480"/>
      <c r="CE157" s="480"/>
      <c r="CF157" s="480"/>
      <c r="CG157" s="480"/>
      <c r="CH157" s="480"/>
      <c r="CI157" s="480"/>
      <c r="CJ157" s="491"/>
      <c r="CK157" s="420">
        <f>SUM(BY157:CJ157)</f>
        <v>0</v>
      </c>
      <c r="CL157" s="202"/>
      <c r="CM157" s="202"/>
      <c r="CN157" s="202"/>
      <c r="CO157" s="203">
        <f t="shared" si="82"/>
        <v>0</v>
      </c>
      <c r="CP157" s="203">
        <f t="shared" si="83"/>
        <v>0</v>
      </c>
      <c r="CQ157" s="203">
        <f t="shared" si="123"/>
        <v>0</v>
      </c>
      <c r="CR157" s="203">
        <f t="shared" si="113"/>
        <v>0</v>
      </c>
      <c r="CS157" s="203">
        <f t="shared" si="114"/>
        <v>0</v>
      </c>
      <c r="CT157" s="203">
        <f t="shared" si="115"/>
        <v>0</v>
      </c>
      <c r="CU157" s="203">
        <f t="shared" si="116"/>
        <v>0</v>
      </c>
      <c r="CV157" s="203">
        <f t="shared" si="117"/>
        <v>0</v>
      </c>
      <c r="CW157" s="203">
        <f t="shared" si="118"/>
        <v>0</v>
      </c>
      <c r="CX157" s="203">
        <f t="shared" si="78"/>
        <v>0</v>
      </c>
      <c r="CY157" t="str">
        <f t="shared" si="119"/>
        <v/>
      </c>
    </row>
    <row r="158" spans="1:103" ht="15" hidden="1" customHeight="1" x14ac:dyDescent="0.25">
      <c r="A158" s="460">
        <v>25</v>
      </c>
      <c r="B158" s="424"/>
      <c r="C158" s="424"/>
      <c r="D158" s="424"/>
      <c r="E158" s="425" t="s">
        <v>206</v>
      </c>
      <c r="F158" s="430">
        <f>+F159</f>
        <v>0</v>
      </c>
      <c r="G158" s="427">
        <f t="shared" ref="G158:AR158" si="132">+G159</f>
        <v>0</v>
      </c>
      <c r="H158" s="427">
        <f t="shared" si="132"/>
        <v>0</v>
      </c>
      <c r="I158" s="427">
        <f t="shared" si="132"/>
        <v>0</v>
      </c>
      <c r="J158" s="427">
        <f t="shared" si="132"/>
        <v>0</v>
      </c>
      <c r="K158" s="427">
        <f t="shared" si="132"/>
        <v>0</v>
      </c>
      <c r="L158" s="427">
        <f t="shared" si="132"/>
        <v>0</v>
      </c>
      <c r="M158" s="427">
        <f t="shared" si="132"/>
        <v>0</v>
      </c>
      <c r="N158" s="427">
        <f t="shared" si="132"/>
        <v>0</v>
      </c>
      <c r="O158" s="427">
        <f t="shared" si="132"/>
        <v>0</v>
      </c>
      <c r="P158" s="427">
        <f t="shared" si="132"/>
        <v>0</v>
      </c>
      <c r="Q158" s="427">
        <f t="shared" si="132"/>
        <v>0</v>
      </c>
      <c r="R158" s="427">
        <f t="shared" si="132"/>
        <v>0</v>
      </c>
      <c r="S158" s="427"/>
      <c r="T158" s="427"/>
      <c r="U158" s="430"/>
      <c r="V158" s="430"/>
      <c r="W158" s="430"/>
      <c r="X158" s="430"/>
      <c r="Y158" s="430"/>
      <c r="Z158" s="430"/>
      <c r="AA158" s="431">
        <f t="shared" si="91"/>
        <v>0</v>
      </c>
      <c r="AB158" s="432">
        <f t="shared" si="106"/>
        <v>0</v>
      </c>
      <c r="AC158" s="427">
        <f t="shared" si="132"/>
        <v>0</v>
      </c>
      <c r="AD158" s="427">
        <f t="shared" si="132"/>
        <v>0</v>
      </c>
      <c r="AE158" s="427">
        <f t="shared" si="132"/>
        <v>0</v>
      </c>
      <c r="AF158" s="427">
        <f t="shared" si="132"/>
        <v>0</v>
      </c>
      <c r="AG158" s="427">
        <f t="shared" si="132"/>
        <v>0</v>
      </c>
      <c r="AH158" s="427">
        <f t="shared" si="132"/>
        <v>0</v>
      </c>
      <c r="AI158" s="427">
        <f t="shared" si="132"/>
        <v>0</v>
      </c>
      <c r="AJ158" s="427">
        <f t="shared" si="132"/>
        <v>0</v>
      </c>
      <c r="AK158" s="427">
        <f t="shared" si="132"/>
        <v>0</v>
      </c>
      <c r="AL158" s="427">
        <f t="shared" si="132"/>
        <v>0</v>
      </c>
      <c r="AM158" s="427">
        <f t="shared" si="132"/>
        <v>0</v>
      </c>
      <c r="AN158" s="427"/>
      <c r="AO158" s="427"/>
      <c r="AP158" s="427"/>
      <c r="AQ158" s="427"/>
      <c r="AR158" s="427">
        <f t="shared" si="132"/>
        <v>0</v>
      </c>
      <c r="AS158" s="427"/>
      <c r="AT158" s="427"/>
      <c r="AU158" s="427"/>
      <c r="AV158" s="427"/>
      <c r="AW158" s="427"/>
      <c r="AX158" s="427"/>
      <c r="AY158" s="427"/>
      <c r="AZ158" s="427"/>
      <c r="BA158" s="171">
        <f t="shared" si="85"/>
        <v>0</v>
      </c>
      <c r="BB158" s="172">
        <f t="shared" si="130"/>
        <v>0</v>
      </c>
      <c r="BC158" s="173"/>
      <c r="BD158" s="173"/>
      <c r="BE158" s="173"/>
      <c r="BF158" s="173"/>
      <c r="BG158" s="173"/>
      <c r="BH158" s="173"/>
      <c r="BI158" s="173"/>
      <c r="BJ158" s="173"/>
      <c r="BK158" s="173"/>
      <c r="BL158" s="173"/>
      <c r="BM158" s="174">
        <f t="shared" ref="BM158:BM166" si="133">+BA158-BB158</f>
        <v>0</v>
      </c>
      <c r="BN158" s="175"/>
      <c r="BO158" s="175"/>
      <c r="BP158" s="175"/>
      <c r="BQ158" s="175"/>
      <c r="BR158" s="175"/>
      <c r="BS158" s="175"/>
      <c r="BT158" s="175"/>
      <c r="BU158" s="175"/>
      <c r="BV158" s="175"/>
      <c r="BW158" s="176"/>
      <c r="BX158" s="176"/>
      <c r="BY158" s="430">
        <f t="shared" ref="BY158:CK158" si="134">+BY159</f>
        <v>0</v>
      </c>
      <c r="BZ158" s="430">
        <f t="shared" si="134"/>
        <v>0</v>
      </c>
      <c r="CA158" s="430">
        <f t="shared" si="134"/>
        <v>0</v>
      </c>
      <c r="CB158" s="430">
        <f t="shared" si="134"/>
        <v>0</v>
      </c>
      <c r="CC158" s="430">
        <f t="shared" si="134"/>
        <v>0</v>
      </c>
      <c r="CD158" s="430">
        <f t="shared" si="134"/>
        <v>0</v>
      </c>
      <c r="CE158" s="430">
        <f t="shared" si="134"/>
        <v>0</v>
      </c>
      <c r="CF158" s="430">
        <f t="shared" si="134"/>
        <v>0</v>
      </c>
      <c r="CG158" s="430">
        <f t="shared" si="134"/>
        <v>0</v>
      </c>
      <c r="CH158" s="430">
        <f t="shared" si="134"/>
        <v>0</v>
      </c>
      <c r="CI158" s="430">
        <f t="shared" si="134"/>
        <v>0</v>
      </c>
      <c r="CJ158" s="430">
        <f t="shared" si="134"/>
        <v>0</v>
      </c>
      <c r="CK158" s="430">
        <f t="shared" si="134"/>
        <v>0</v>
      </c>
      <c r="CL158" s="736"/>
      <c r="CM158" s="737"/>
      <c r="CN158" s="737"/>
      <c r="CO158" s="179">
        <f t="shared" ref="CO158:CO174" si="135">+BA158*1000</f>
        <v>0</v>
      </c>
      <c r="CP158" s="179">
        <f t="shared" ref="CP158:CP172" si="136">+CO158-CK158</f>
        <v>0</v>
      </c>
      <c r="CQ158" s="179">
        <f t="shared" si="123"/>
        <v>0</v>
      </c>
      <c r="CR158" s="179">
        <f t="shared" si="113"/>
        <v>0</v>
      </c>
      <c r="CS158" s="179">
        <f t="shared" si="114"/>
        <v>0</v>
      </c>
      <c r="CT158" s="179">
        <f t="shared" si="115"/>
        <v>0</v>
      </c>
      <c r="CU158" s="179">
        <f t="shared" si="116"/>
        <v>0</v>
      </c>
      <c r="CV158" s="179">
        <f t="shared" si="117"/>
        <v>0</v>
      </c>
      <c r="CW158" s="179">
        <f t="shared" si="118"/>
        <v>0</v>
      </c>
      <c r="CX158" s="179">
        <f t="shared" ref="CX158:CX174" si="137">+CO158-CW158</f>
        <v>0</v>
      </c>
      <c r="CY158" t="str">
        <f t="shared" si="119"/>
        <v/>
      </c>
    </row>
    <row r="159" spans="1:103" ht="15" hidden="1" customHeight="1" x14ac:dyDescent="0.25">
      <c r="A159" s="436">
        <v>25</v>
      </c>
      <c r="B159" s="437">
        <v>99</v>
      </c>
      <c r="C159" s="472"/>
      <c r="D159" s="472"/>
      <c r="E159" s="492"/>
      <c r="F159" s="442"/>
      <c r="G159" s="43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  <c r="T159" s="439"/>
      <c r="U159" s="442"/>
      <c r="V159" s="442"/>
      <c r="W159" s="442"/>
      <c r="X159" s="442"/>
      <c r="Y159" s="442"/>
      <c r="Z159" s="442"/>
      <c r="AA159" s="443">
        <f t="shared" si="91"/>
        <v>0</v>
      </c>
      <c r="AB159" s="432">
        <f t="shared" si="106"/>
        <v>0</v>
      </c>
      <c r="AC159" s="439"/>
      <c r="AD159" s="439"/>
      <c r="AE159" s="439"/>
      <c r="AF159" s="439"/>
      <c r="AG159" s="439"/>
      <c r="AH159" s="439"/>
      <c r="AI159" s="439"/>
      <c r="AJ159" s="439"/>
      <c r="AK159" s="439"/>
      <c r="AL159" s="439"/>
      <c r="AM159" s="439"/>
      <c r="AN159" s="439"/>
      <c r="AO159" s="439"/>
      <c r="AP159" s="439"/>
      <c r="AQ159" s="439"/>
      <c r="AR159" s="439"/>
      <c r="AS159" s="439"/>
      <c r="AT159" s="439"/>
      <c r="AU159" s="439"/>
      <c r="AV159" s="439"/>
      <c r="AW159" s="439"/>
      <c r="AX159" s="439"/>
      <c r="AY159" s="439"/>
      <c r="AZ159" s="439"/>
      <c r="BA159" s="186">
        <f t="shared" ref="BA159:BA172" si="138">SUM(AC159:AZ159)+AA159</f>
        <v>0</v>
      </c>
      <c r="BB159" s="186"/>
      <c r="BC159" s="173"/>
      <c r="BD159" s="173"/>
      <c r="BE159" s="173"/>
      <c r="BF159" s="173"/>
      <c r="BG159" s="173"/>
      <c r="BH159" s="173"/>
      <c r="BI159" s="173"/>
      <c r="BJ159" s="173"/>
      <c r="BK159" s="173"/>
      <c r="BL159" s="173"/>
      <c r="BM159" s="188">
        <f t="shared" si="133"/>
        <v>0</v>
      </c>
      <c r="BN159" s="112"/>
      <c r="BO159" s="112"/>
      <c r="BP159" s="112"/>
      <c r="BQ159" s="112"/>
      <c r="BR159" s="112"/>
      <c r="BS159" s="112"/>
      <c r="BT159" s="112"/>
      <c r="BU159" s="112"/>
      <c r="BV159" s="112"/>
      <c r="BW159" s="21"/>
      <c r="BX159" s="21"/>
      <c r="BY159" s="467">
        <v>0</v>
      </c>
      <c r="BZ159" s="467">
        <v>0</v>
      </c>
      <c r="CA159" s="467">
        <v>0</v>
      </c>
      <c r="CB159" s="467">
        <v>0</v>
      </c>
      <c r="CC159" s="467">
        <v>0</v>
      </c>
      <c r="CD159" s="467">
        <v>0</v>
      </c>
      <c r="CE159" s="467">
        <v>0</v>
      </c>
      <c r="CF159" s="467">
        <v>0</v>
      </c>
      <c r="CG159" s="467"/>
      <c r="CH159" s="467"/>
      <c r="CI159" s="467"/>
      <c r="CJ159" s="466"/>
      <c r="CK159" s="445">
        <f>SUM(BY159:CJ159)</f>
        <v>0</v>
      </c>
      <c r="CL159" s="190"/>
      <c r="CM159" s="190"/>
      <c r="CN159" s="190"/>
      <c r="CO159" s="191">
        <f t="shared" si="135"/>
        <v>0</v>
      </c>
      <c r="CP159" s="191">
        <f t="shared" si="136"/>
        <v>0</v>
      </c>
      <c r="CQ159" s="191">
        <f t="shared" si="123"/>
        <v>0</v>
      </c>
      <c r="CR159" s="191">
        <f t="shared" si="113"/>
        <v>0</v>
      </c>
      <c r="CS159" s="191">
        <f t="shared" si="114"/>
        <v>0</v>
      </c>
      <c r="CT159" s="191">
        <f t="shared" si="115"/>
        <v>0</v>
      </c>
      <c r="CU159" s="191">
        <f t="shared" si="116"/>
        <v>0</v>
      </c>
      <c r="CV159" s="191">
        <f t="shared" si="117"/>
        <v>0</v>
      </c>
      <c r="CW159" s="191">
        <f t="shared" si="118"/>
        <v>0</v>
      </c>
      <c r="CX159" s="191">
        <f t="shared" si="137"/>
        <v>0</v>
      </c>
      <c r="CY159" t="str">
        <f t="shared" si="119"/>
        <v/>
      </c>
    </row>
    <row r="160" spans="1:103" ht="15" hidden="1" customHeight="1" x14ac:dyDescent="0.25">
      <c r="A160" s="423">
        <v>26</v>
      </c>
      <c r="B160" s="424"/>
      <c r="C160" s="461"/>
      <c r="D160" s="461"/>
      <c r="E160" s="425" t="s">
        <v>207</v>
      </c>
      <c r="F160" s="430">
        <f>+F161</f>
        <v>0</v>
      </c>
      <c r="G160" s="427">
        <f t="shared" ref="G160:AR160" si="139">+G161</f>
        <v>0</v>
      </c>
      <c r="H160" s="427">
        <f t="shared" si="139"/>
        <v>0</v>
      </c>
      <c r="I160" s="427">
        <f t="shared" si="139"/>
        <v>0</v>
      </c>
      <c r="J160" s="427">
        <f t="shared" si="139"/>
        <v>0</v>
      </c>
      <c r="K160" s="427">
        <f t="shared" si="139"/>
        <v>0</v>
      </c>
      <c r="L160" s="427">
        <f t="shared" si="139"/>
        <v>0</v>
      </c>
      <c r="M160" s="427">
        <f t="shared" si="139"/>
        <v>0</v>
      </c>
      <c r="N160" s="427">
        <f t="shared" si="139"/>
        <v>0</v>
      </c>
      <c r="O160" s="427">
        <f t="shared" si="139"/>
        <v>0</v>
      </c>
      <c r="P160" s="427">
        <f t="shared" si="139"/>
        <v>0</v>
      </c>
      <c r="Q160" s="427">
        <f t="shared" si="139"/>
        <v>0</v>
      </c>
      <c r="R160" s="427">
        <f t="shared" si="139"/>
        <v>0</v>
      </c>
      <c r="S160" s="427"/>
      <c r="T160" s="427"/>
      <c r="U160" s="430"/>
      <c r="V160" s="430"/>
      <c r="W160" s="430"/>
      <c r="X160" s="430"/>
      <c r="Y160" s="430"/>
      <c r="Z160" s="430"/>
      <c r="AA160" s="431">
        <f t="shared" si="91"/>
        <v>0</v>
      </c>
      <c r="AB160" s="432">
        <f t="shared" si="106"/>
        <v>0</v>
      </c>
      <c r="AC160" s="427">
        <f t="shared" si="139"/>
        <v>0</v>
      </c>
      <c r="AD160" s="427">
        <f t="shared" si="139"/>
        <v>0</v>
      </c>
      <c r="AE160" s="427">
        <f t="shared" si="139"/>
        <v>0</v>
      </c>
      <c r="AF160" s="427">
        <f t="shared" si="139"/>
        <v>0</v>
      </c>
      <c r="AG160" s="427">
        <f t="shared" si="139"/>
        <v>0</v>
      </c>
      <c r="AH160" s="427">
        <f t="shared" si="139"/>
        <v>0</v>
      </c>
      <c r="AI160" s="427">
        <f t="shared" si="139"/>
        <v>0</v>
      </c>
      <c r="AJ160" s="427">
        <f t="shared" si="139"/>
        <v>0</v>
      </c>
      <c r="AK160" s="427">
        <f t="shared" si="139"/>
        <v>0</v>
      </c>
      <c r="AL160" s="427">
        <f t="shared" si="139"/>
        <v>0</v>
      </c>
      <c r="AM160" s="427">
        <f t="shared" si="139"/>
        <v>0</v>
      </c>
      <c r="AN160" s="427"/>
      <c r="AO160" s="427"/>
      <c r="AP160" s="427"/>
      <c r="AQ160" s="427"/>
      <c r="AR160" s="427">
        <f t="shared" si="139"/>
        <v>0</v>
      </c>
      <c r="AS160" s="427"/>
      <c r="AT160" s="427"/>
      <c r="AU160" s="427"/>
      <c r="AV160" s="427"/>
      <c r="AW160" s="427"/>
      <c r="AX160" s="427"/>
      <c r="AY160" s="427"/>
      <c r="AZ160" s="427"/>
      <c r="BA160" s="171">
        <f t="shared" si="138"/>
        <v>0</v>
      </c>
      <c r="BB160" s="171">
        <f t="shared" si="130"/>
        <v>0</v>
      </c>
      <c r="BC160" s="173"/>
      <c r="BD160" s="173"/>
      <c r="BE160" s="173"/>
      <c r="BF160" s="173"/>
      <c r="BG160" s="173"/>
      <c r="BH160" s="173"/>
      <c r="BI160" s="173"/>
      <c r="BJ160" s="173"/>
      <c r="BK160" s="173"/>
      <c r="BL160" s="173"/>
      <c r="BM160" s="174">
        <f t="shared" si="133"/>
        <v>0</v>
      </c>
      <c r="BN160" s="175"/>
      <c r="BO160" s="175"/>
      <c r="BP160" s="175"/>
      <c r="BQ160" s="175"/>
      <c r="BR160" s="175"/>
      <c r="BS160" s="175"/>
      <c r="BT160" s="175"/>
      <c r="BU160" s="175"/>
      <c r="BV160" s="175"/>
      <c r="BW160" s="176"/>
      <c r="BX160" s="176"/>
      <c r="BY160" s="434">
        <f t="shared" ref="BY160:CK160" si="140">+BY161</f>
        <v>0</v>
      </c>
      <c r="BZ160" s="434">
        <f t="shared" si="140"/>
        <v>0</v>
      </c>
      <c r="CA160" s="434">
        <f t="shared" si="140"/>
        <v>0</v>
      </c>
      <c r="CB160" s="434">
        <f t="shared" si="140"/>
        <v>0</v>
      </c>
      <c r="CC160" s="434">
        <f t="shared" si="140"/>
        <v>0</v>
      </c>
      <c r="CD160" s="434">
        <f t="shared" si="140"/>
        <v>0</v>
      </c>
      <c r="CE160" s="434">
        <f t="shared" si="140"/>
        <v>0</v>
      </c>
      <c r="CF160" s="434">
        <f t="shared" si="140"/>
        <v>0</v>
      </c>
      <c r="CG160" s="434">
        <f t="shared" si="140"/>
        <v>0</v>
      </c>
      <c r="CH160" s="434">
        <f t="shared" si="140"/>
        <v>0</v>
      </c>
      <c r="CI160" s="434">
        <f t="shared" si="140"/>
        <v>0</v>
      </c>
      <c r="CJ160" s="434">
        <f t="shared" si="140"/>
        <v>0</v>
      </c>
      <c r="CK160" s="434">
        <f t="shared" si="140"/>
        <v>0</v>
      </c>
      <c r="CL160" s="736" t="e">
        <f>+CK160/BA160</f>
        <v>#DIV/0!</v>
      </c>
      <c r="CM160" s="737"/>
      <c r="CN160" s="737"/>
      <c r="CO160" s="179">
        <f t="shared" si="135"/>
        <v>0</v>
      </c>
      <c r="CP160" s="179">
        <f t="shared" si="136"/>
        <v>0</v>
      </c>
      <c r="CQ160" s="179">
        <f t="shared" si="123"/>
        <v>0</v>
      </c>
      <c r="CR160" s="179">
        <f t="shared" si="113"/>
        <v>0</v>
      </c>
      <c r="CS160" s="179">
        <f t="shared" si="114"/>
        <v>0</v>
      </c>
      <c r="CT160" s="179">
        <f t="shared" si="115"/>
        <v>0</v>
      </c>
      <c r="CU160" s="179">
        <f t="shared" si="116"/>
        <v>0</v>
      </c>
      <c r="CV160" s="179">
        <f t="shared" si="117"/>
        <v>0</v>
      </c>
      <c r="CW160" s="179">
        <f t="shared" si="118"/>
        <v>0</v>
      </c>
      <c r="CX160" s="179">
        <f t="shared" si="137"/>
        <v>0</v>
      </c>
      <c r="CY160" t="str">
        <f t="shared" si="119"/>
        <v/>
      </c>
    </row>
    <row r="161" spans="1:281" ht="25.5" hidden="1" customHeight="1" x14ac:dyDescent="0.25">
      <c r="A161" s="462">
        <v>26</v>
      </c>
      <c r="B161" s="493" t="s">
        <v>55</v>
      </c>
      <c r="C161" s="463"/>
      <c r="D161" s="463"/>
      <c r="E161" s="464"/>
      <c r="F161" s="467"/>
      <c r="G161" s="466"/>
      <c r="H161" s="466"/>
      <c r="I161" s="494"/>
      <c r="J161" s="466"/>
      <c r="K161" s="466"/>
      <c r="L161" s="466"/>
      <c r="M161" s="466"/>
      <c r="N161" s="466"/>
      <c r="O161" s="466"/>
      <c r="P161" s="466"/>
      <c r="Q161" s="466"/>
      <c r="R161" s="466"/>
      <c r="S161" s="466"/>
      <c r="T161" s="466"/>
      <c r="U161" s="467"/>
      <c r="V161" s="467"/>
      <c r="W161" s="467"/>
      <c r="X161" s="467"/>
      <c r="Y161" s="467"/>
      <c r="Z161" s="467"/>
      <c r="AA161" s="443">
        <f t="shared" si="91"/>
        <v>0</v>
      </c>
      <c r="AB161" s="432">
        <f t="shared" si="106"/>
        <v>0</v>
      </c>
      <c r="AC161" s="466"/>
      <c r="AD161" s="466"/>
      <c r="AE161" s="440"/>
      <c r="AF161" s="466"/>
      <c r="AG161" s="466"/>
      <c r="AH161" s="466"/>
      <c r="AI161" s="466"/>
      <c r="AJ161" s="466"/>
      <c r="AK161" s="466"/>
      <c r="AL161" s="466"/>
      <c r="AM161" s="466"/>
      <c r="AN161" s="466"/>
      <c r="AO161" s="466"/>
      <c r="AP161" s="466"/>
      <c r="AQ161" s="466"/>
      <c r="AR161" s="466"/>
      <c r="AS161" s="466"/>
      <c r="AT161" s="466"/>
      <c r="AU161" s="466"/>
      <c r="AV161" s="466"/>
      <c r="AW161" s="466"/>
      <c r="AX161" s="466"/>
      <c r="AY161" s="466"/>
      <c r="AZ161" s="466"/>
      <c r="BA161" s="186">
        <f t="shared" si="138"/>
        <v>0</v>
      </c>
      <c r="BB161" s="187">
        <f t="shared" si="130"/>
        <v>0</v>
      </c>
      <c r="BC161" s="173"/>
      <c r="BD161" s="173"/>
      <c r="BE161" s="173"/>
      <c r="BF161" s="173"/>
      <c r="BG161" s="173"/>
      <c r="BH161" s="173"/>
      <c r="BI161" s="173"/>
      <c r="BJ161" s="173"/>
      <c r="BK161" s="173"/>
      <c r="BL161" s="173"/>
      <c r="BM161" s="188">
        <f t="shared" si="133"/>
        <v>0</v>
      </c>
      <c r="BN161" s="112"/>
      <c r="BO161" s="112"/>
      <c r="BP161" s="112"/>
      <c r="BQ161" s="112"/>
      <c r="BR161" s="112"/>
      <c r="BS161" s="112"/>
      <c r="BT161" s="112"/>
      <c r="BU161" s="112"/>
      <c r="BV161" s="112"/>
      <c r="BW161" s="31"/>
      <c r="BX161" s="31"/>
      <c r="BY161" s="468"/>
      <c r="BZ161" s="468"/>
      <c r="CA161" s="468"/>
      <c r="CB161" s="468"/>
      <c r="CC161" s="468"/>
      <c r="CD161" s="468"/>
      <c r="CE161" s="468"/>
      <c r="CF161" s="468"/>
      <c r="CG161" s="468"/>
      <c r="CH161" s="468"/>
      <c r="CI161" s="468"/>
      <c r="CJ161" s="469"/>
      <c r="CK161" s="445">
        <f>SUM(BY161:CJ161)</f>
        <v>0</v>
      </c>
      <c r="CL161" s="190"/>
      <c r="CM161" s="190"/>
      <c r="CN161" s="190"/>
      <c r="CO161" s="191">
        <f t="shared" si="135"/>
        <v>0</v>
      </c>
      <c r="CP161" s="191">
        <f t="shared" si="136"/>
        <v>0</v>
      </c>
      <c r="CQ161" s="191">
        <f t="shared" si="123"/>
        <v>0</v>
      </c>
      <c r="CR161" s="191">
        <f t="shared" si="113"/>
        <v>0</v>
      </c>
      <c r="CS161" s="191">
        <f t="shared" si="114"/>
        <v>0</v>
      </c>
      <c r="CT161" s="191">
        <f t="shared" si="115"/>
        <v>0</v>
      </c>
      <c r="CU161" s="191">
        <f t="shared" si="116"/>
        <v>0</v>
      </c>
      <c r="CV161" s="191">
        <f t="shared" si="117"/>
        <v>0</v>
      </c>
      <c r="CW161" s="191">
        <f t="shared" si="118"/>
        <v>0</v>
      </c>
      <c r="CX161" s="191">
        <f t="shared" si="137"/>
        <v>0</v>
      </c>
      <c r="CY161" t="str">
        <f t="shared" si="119"/>
        <v/>
      </c>
    </row>
    <row r="162" spans="1:281" ht="21.75" customHeight="1" x14ac:dyDescent="0.25">
      <c r="A162" s="460" t="s">
        <v>208</v>
      </c>
      <c r="B162" s="424"/>
      <c r="C162" s="424"/>
      <c r="D162" s="424"/>
      <c r="E162" s="425" t="s">
        <v>209</v>
      </c>
      <c r="F162" s="430">
        <f>+F163+F164+F165+F166+F168</f>
        <v>24608</v>
      </c>
      <c r="G162" s="427">
        <f t="shared" ref="G162:R162" si="141">SUM(G163:G168)</f>
        <v>0</v>
      </c>
      <c r="H162" s="427">
        <f t="shared" si="141"/>
        <v>0</v>
      </c>
      <c r="I162" s="427">
        <f t="shared" si="141"/>
        <v>0</v>
      </c>
      <c r="J162" s="427">
        <f t="shared" si="141"/>
        <v>0</v>
      </c>
      <c r="K162" s="427">
        <f t="shared" si="141"/>
        <v>0</v>
      </c>
      <c r="L162" s="427">
        <f t="shared" si="141"/>
        <v>0</v>
      </c>
      <c r="M162" s="427">
        <f t="shared" si="141"/>
        <v>0</v>
      </c>
      <c r="N162" s="427">
        <f t="shared" si="141"/>
        <v>0</v>
      </c>
      <c r="O162" s="427">
        <f t="shared" si="141"/>
        <v>0</v>
      </c>
      <c r="P162" s="427">
        <f t="shared" si="141"/>
        <v>0</v>
      </c>
      <c r="Q162" s="427">
        <f t="shared" si="141"/>
        <v>0</v>
      </c>
      <c r="R162" s="427">
        <f t="shared" si="141"/>
        <v>0</v>
      </c>
      <c r="S162" s="427"/>
      <c r="T162" s="427"/>
      <c r="U162" s="426"/>
      <c r="V162" s="430"/>
      <c r="W162" s="430"/>
      <c r="X162" s="426"/>
      <c r="Y162" s="430"/>
      <c r="Z162" s="430">
        <v>0</v>
      </c>
      <c r="AA162" s="431">
        <f>SUM(F162:Z162)</f>
        <v>24608</v>
      </c>
      <c r="AB162" s="432">
        <f>SUM(F162:U162)</f>
        <v>24608</v>
      </c>
      <c r="AC162" s="427">
        <f t="shared" ref="AC162:AR162" si="142">SUM(AC163:AC168)</f>
        <v>0</v>
      </c>
      <c r="AD162" s="427">
        <f t="shared" si="142"/>
        <v>0</v>
      </c>
      <c r="AE162" s="427">
        <f t="shared" si="142"/>
        <v>0</v>
      </c>
      <c r="AF162" s="427">
        <f t="shared" si="142"/>
        <v>0</v>
      </c>
      <c r="AG162" s="427">
        <f t="shared" si="142"/>
        <v>0</v>
      </c>
      <c r="AH162" s="427">
        <f t="shared" si="142"/>
        <v>0</v>
      </c>
      <c r="AI162" s="427">
        <f t="shared" si="142"/>
        <v>0</v>
      </c>
      <c r="AJ162" s="427">
        <f t="shared" si="142"/>
        <v>0</v>
      </c>
      <c r="AK162" s="427">
        <f t="shared" si="142"/>
        <v>0</v>
      </c>
      <c r="AL162" s="427">
        <f t="shared" si="142"/>
        <v>0</v>
      </c>
      <c r="AM162" s="427">
        <f t="shared" si="142"/>
        <v>0</v>
      </c>
      <c r="AN162" s="427"/>
      <c r="AO162" s="427"/>
      <c r="AP162" s="427"/>
      <c r="AQ162" s="427"/>
      <c r="AR162" s="427">
        <f t="shared" si="142"/>
        <v>0</v>
      </c>
      <c r="AS162" s="427"/>
      <c r="AT162" s="427"/>
      <c r="AU162" s="427"/>
      <c r="AV162" s="427"/>
      <c r="AW162" s="427"/>
      <c r="AX162" s="427"/>
      <c r="AY162" s="427"/>
      <c r="AZ162" s="427"/>
      <c r="BA162" s="171">
        <f t="shared" si="138"/>
        <v>24608</v>
      </c>
      <c r="BB162" s="172">
        <f>SUM(BB163:BB166)+BB169</f>
        <v>51858000</v>
      </c>
      <c r="BC162" s="173"/>
      <c r="BD162" s="173"/>
      <c r="BE162" s="173"/>
      <c r="BF162" s="173"/>
      <c r="BG162" s="173"/>
      <c r="BH162" s="173"/>
      <c r="BI162" s="173"/>
      <c r="BJ162" s="173"/>
      <c r="BK162" s="173"/>
      <c r="BL162" s="173"/>
      <c r="BM162" s="174">
        <f t="shared" si="133"/>
        <v>-51833392</v>
      </c>
      <c r="BN162" s="175"/>
      <c r="BO162" s="175"/>
      <c r="BP162" s="175"/>
      <c r="BQ162" s="175"/>
      <c r="BR162" s="175"/>
      <c r="BS162" s="175"/>
      <c r="BT162" s="175"/>
      <c r="BU162" s="175"/>
      <c r="BV162" s="175"/>
      <c r="BW162" s="176"/>
      <c r="BX162" s="176"/>
      <c r="BY162" s="434">
        <f t="shared" ref="BY162:CH162" si="143">SUM(BY163:BY168)</f>
        <v>0</v>
      </c>
      <c r="BZ162" s="434">
        <f t="shared" si="143"/>
        <v>0</v>
      </c>
      <c r="CA162" s="434">
        <f t="shared" si="143"/>
        <v>0</v>
      </c>
      <c r="CB162" s="434">
        <f t="shared" si="143"/>
        <v>0</v>
      </c>
      <c r="CC162" s="434">
        <f t="shared" si="143"/>
        <v>0</v>
      </c>
      <c r="CD162" s="434">
        <f t="shared" si="143"/>
        <v>0</v>
      </c>
      <c r="CE162" s="434">
        <f t="shared" si="143"/>
        <v>0</v>
      </c>
      <c r="CF162" s="434">
        <f t="shared" si="143"/>
        <v>0</v>
      </c>
      <c r="CG162" s="434">
        <f t="shared" si="143"/>
        <v>0</v>
      </c>
      <c r="CH162" s="434">
        <f t="shared" si="143"/>
        <v>0</v>
      </c>
      <c r="CI162" s="434">
        <f>+CI163+CI164+CI165+CI166+CI168</f>
        <v>0</v>
      </c>
      <c r="CJ162" s="434">
        <f>+CJ163+CJ164+CJ165+CJ166+CJ168</f>
        <v>0</v>
      </c>
      <c r="CK162" s="434">
        <f>+CK163+CK164+CK165+CK166+CK168</f>
        <v>0</v>
      </c>
      <c r="CL162" s="736">
        <f>+CK162/BA162</f>
        <v>0</v>
      </c>
      <c r="CM162" s="737"/>
      <c r="CN162" s="737"/>
      <c r="CO162" s="179">
        <f t="shared" si="135"/>
        <v>24608000</v>
      </c>
      <c r="CP162" s="179">
        <f t="shared" si="136"/>
        <v>24608000</v>
      </c>
      <c r="CQ162" s="179">
        <f t="shared" si="123"/>
        <v>0</v>
      </c>
      <c r="CR162" s="179">
        <f t="shared" si="113"/>
        <v>0</v>
      </c>
      <c r="CS162" s="179">
        <f t="shared" si="114"/>
        <v>0</v>
      </c>
      <c r="CT162" s="179">
        <f t="shared" si="115"/>
        <v>0</v>
      </c>
      <c r="CU162" s="179">
        <f t="shared" si="116"/>
        <v>0</v>
      </c>
      <c r="CV162" s="179">
        <f t="shared" si="117"/>
        <v>0</v>
      </c>
      <c r="CW162" s="179">
        <f t="shared" si="118"/>
        <v>0</v>
      </c>
      <c r="CX162" s="179">
        <f t="shared" si="137"/>
        <v>24608000</v>
      </c>
      <c r="CY162" t="str">
        <f t="shared" si="119"/>
        <v/>
      </c>
    </row>
    <row r="163" spans="1:281" ht="15" hidden="1" customHeight="1" x14ac:dyDescent="0.25">
      <c r="A163" s="471" t="s">
        <v>208</v>
      </c>
      <c r="B163" s="463" t="s">
        <v>123</v>
      </c>
      <c r="C163" s="493"/>
      <c r="D163" s="493"/>
      <c r="E163" s="464"/>
      <c r="F163" s="467"/>
      <c r="G163" s="466"/>
      <c r="H163" s="466"/>
      <c r="I163" s="466"/>
      <c r="J163" s="466"/>
      <c r="K163" s="466"/>
      <c r="L163" s="466"/>
      <c r="M163" s="466"/>
      <c r="N163" s="466"/>
      <c r="O163" s="466"/>
      <c r="P163" s="466"/>
      <c r="Q163" s="466"/>
      <c r="R163" s="466"/>
      <c r="S163" s="466"/>
      <c r="T163" s="466"/>
      <c r="U163" s="467"/>
      <c r="V163" s="467"/>
      <c r="W163" s="467"/>
      <c r="X163" s="467"/>
      <c r="Y163" s="467"/>
      <c r="Z163" s="467"/>
      <c r="AA163" s="443">
        <f t="shared" si="91"/>
        <v>0</v>
      </c>
      <c r="AB163" s="432">
        <f t="shared" ref="AB163:AB172" si="144">SUM(F163:T163)</f>
        <v>0</v>
      </c>
      <c r="AC163" s="466"/>
      <c r="AD163" s="466"/>
      <c r="AE163" s="466"/>
      <c r="AF163" s="466"/>
      <c r="AG163" s="466"/>
      <c r="AH163" s="466"/>
      <c r="AI163" s="466"/>
      <c r="AJ163" s="466"/>
      <c r="AK163" s="466"/>
      <c r="AL163" s="466"/>
      <c r="AM163" s="466"/>
      <c r="AN163" s="466"/>
      <c r="AO163" s="466"/>
      <c r="AP163" s="466"/>
      <c r="AQ163" s="466"/>
      <c r="AR163" s="466"/>
      <c r="AS163" s="466"/>
      <c r="AT163" s="466"/>
      <c r="AU163" s="466"/>
      <c r="AV163" s="466"/>
      <c r="AW163" s="466"/>
      <c r="AX163" s="466"/>
      <c r="AY163" s="466"/>
      <c r="AZ163" s="466"/>
      <c r="BA163" s="186">
        <f t="shared" si="138"/>
        <v>0</v>
      </c>
      <c r="BB163" s="186">
        <f t="shared" si="130"/>
        <v>0</v>
      </c>
      <c r="BC163" s="173"/>
      <c r="BD163" s="173"/>
      <c r="BE163" s="173"/>
      <c r="BF163" s="173"/>
      <c r="BG163" s="173"/>
      <c r="BH163" s="173"/>
      <c r="BI163" s="173"/>
      <c r="BJ163" s="173"/>
      <c r="BK163" s="173"/>
      <c r="BL163" s="173"/>
      <c r="BM163" s="188">
        <f t="shared" si="133"/>
        <v>0</v>
      </c>
      <c r="BN163" s="112"/>
      <c r="BO163" s="112"/>
      <c r="BP163" s="112"/>
      <c r="BQ163" s="112"/>
      <c r="BR163" s="112"/>
      <c r="BS163" s="112"/>
      <c r="BT163" s="112"/>
      <c r="BU163" s="112"/>
      <c r="BV163" s="112"/>
      <c r="BW163" s="31"/>
      <c r="BX163" s="31"/>
      <c r="BY163" s="468"/>
      <c r="BZ163" s="468"/>
      <c r="CA163" s="468"/>
      <c r="CB163" s="468"/>
      <c r="CC163" s="468"/>
      <c r="CD163" s="468"/>
      <c r="CE163" s="468"/>
      <c r="CF163" s="468"/>
      <c r="CG163" s="468"/>
      <c r="CH163" s="468"/>
      <c r="CI163" s="468"/>
      <c r="CJ163" s="469"/>
      <c r="CK163" s="495">
        <f>SUM(BY163:CJ163)</f>
        <v>0</v>
      </c>
      <c r="CL163" s="190"/>
      <c r="CM163" s="190"/>
      <c r="CN163" s="190"/>
      <c r="CO163" s="191">
        <f t="shared" si="135"/>
        <v>0</v>
      </c>
      <c r="CP163" s="191">
        <f t="shared" si="136"/>
        <v>0</v>
      </c>
      <c r="CQ163" s="191">
        <f t="shared" si="123"/>
        <v>0</v>
      </c>
      <c r="CR163" s="191">
        <f t="shared" si="113"/>
        <v>0</v>
      </c>
      <c r="CS163" s="191">
        <f t="shared" si="114"/>
        <v>0</v>
      </c>
      <c r="CT163" s="191">
        <f t="shared" si="115"/>
        <v>0</v>
      </c>
      <c r="CU163" s="191">
        <f t="shared" si="116"/>
        <v>0</v>
      </c>
      <c r="CV163" s="191">
        <f t="shared" si="117"/>
        <v>0</v>
      </c>
      <c r="CW163" s="191">
        <f t="shared" si="118"/>
        <v>0</v>
      </c>
      <c r="CX163" s="191">
        <f t="shared" si="137"/>
        <v>0</v>
      </c>
      <c r="CY163" t="str">
        <f t="shared" si="119"/>
        <v/>
      </c>
    </row>
    <row r="164" spans="1:281" ht="15" hidden="1" customHeight="1" x14ac:dyDescent="0.25">
      <c r="A164" s="471" t="s">
        <v>208</v>
      </c>
      <c r="B164" s="463" t="s">
        <v>136</v>
      </c>
      <c r="C164" s="493"/>
      <c r="D164" s="493"/>
      <c r="E164" s="464"/>
      <c r="F164" s="467"/>
      <c r="G164" s="466"/>
      <c r="H164" s="466"/>
      <c r="I164" s="466"/>
      <c r="J164" s="466"/>
      <c r="K164" s="466"/>
      <c r="L164" s="466"/>
      <c r="M164" s="466"/>
      <c r="N164" s="466"/>
      <c r="O164" s="466"/>
      <c r="P164" s="466"/>
      <c r="Q164" s="466"/>
      <c r="R164" s="466"/>
      <c r="S164" s="466"/>
      <c r="T164" s="466"/>
      <c r="U164" s="467"/>
      <c r="V164" s="467"/>
      <c r="W164" s="467"/>
      <c r="X164" s="465"/>
      <c r="Y164" s="467"/>
      <c r="Z164" s="467"/>
      <c r="AA164" s="443">
        <f t="shared" si="91"/>
        <v>0</v>
      </c>
      <c r="AB164" s="432">
        <f t="shared" si="144"/>
        <v>0</v>
      </c>
      <c r="AC164" s="466"/>
      <c r="AD164" s="466"/>
      <c r="AE164" s="466"/>
      <c r="AF164" s="466"/>
      <c r="AG164" s="466"/>
      <c r="AH164" s="466"/>
      <c r="AI164" s="466"/>
      <c r="AJ164" s="466"/>
      <c r="AK164" s="466"/>
      <c r="AL164" s="466"/>
      <c r="AM164" s="466"/>
      <c r="AN164" s="466"/>
      <c r="AO164" s="466"/>
      <c r="AP164" s="466"/>
      <c r="AQ164" s="466"/>
      <c r="AR164" s="466"/>
      <c r="AS164" s="466"/>
      <c r="AT164" s="466"/>
      <c r="AU164" s="466"/>
      <c r="AV164" s="466"/>
      <c r="AW164" s="466"/>
      <c r="AX164" s="466"/>
      <c r="AY164" s="466"/>
      <c r="AZ164" s="466"/>
      <c r="BA164" s="186">
        <f t="shared" si="138"/>
        <v>0</v>
      </c>
      <c r="BB164" s="186">
        <v>2415000</v>
      </c>
      <c r="BC164" s="173"/>
      <c r="BD164" s="173"/>
      <c r="BE164" s="173"/>
      <c r="BF164" s="173"/>
      <c r="BG164" s="173"/>
      <c r="BH164" s="173"/>
      <c r="BI164" s="173"/>
      <c r="BJ164" s="173"/>
      <c r="BK164" s="173"/>
      <c r="BL164" s="173"/>
      <c r="BM164" s="188">
        <f t="shared" si="133"/>
        <v>-2415000</v>
      </c>
      <c r="BN164" s="112"/>
      <c r="BO164" s="112"/>
      <c r="BP164" s="112"/>
      <c r="BQ164" s="112"/>
      <c r="BR164" s="112"/>
      <c r="BS164" s="112"/>
      <c r="BT164" s="112"/>
      <c r="BU164" s="112"/>
      <c r="BV164" s="112"/>
      <c r="BW164" s="31"/>
      <c r="BX164" s="31"/>
      <c r="BY164" s="468"/>
      <c r="BZ164" s="468"/>
      <c r="CA164" s="468"/>
      <c r="CB164" s="468"/>
      <c r="CC164" s="468"/>
      <c r="CD164" s="468"/>
      <c r="CE164" s="468"/>
      <c r="CF164" s="468"/>
      <c r="CG164" s="468"/>
      <c r="CH164" s="468"/>
      <c r="CI164" s="468"/>
      <c r="CJ164" s="469"/>
      <c r="CK164" s="495">
        <f>SUM(BY164:CJ164)</f>
        <v>0</v>
      </c>
      <c r="CL164" s="190"/>
      <c r="CM164" s="190"/>
      <c r="CN164" s="190"/>
      <c r="CO164" s="191">
        <f t="shared" si="135"/>
        <v>0</v>
      </c>
      <c r="CP164" s="191">
        <f t="shared" si="136"/>
        <v>0</v>
      </c>
      <c r="CQ164" s="191">
        <f t="shared" si="123"/>
        <v>0</v>
      </c>
      <c r="CR164" s="191">
        <f t="shared" si="113"/>
        <v>0</v>
      </c>
      <c r="CS164" s="191">
        <f t="shared" si="114"/>
        <v>0</v>
      </c>
      <c r="CT164" s="191">
        <f t="shared" si="115"/>
        <v>0</v>
      </c>
      <c r="CU164" s="191">
        <f t="shared" si="116"/>
        <v>0</v>
      </c>
      <c r="CV164" s="191">
        <f t="shared" si="117"/>
        <v>0</v>
      </c>
      <c r="CW164" s="191">
        <f t="shared" si="118"/>
        <v>0</v>
      </c>
      <c r="CX164" s="191">
        <f t="shared" si="137"/>
        <v>0</v>
      </c>
      <c r="CY164" t="str">
        <f t="shared" si="119"/>
        <v/>
      </c>
    </row>
    <row r="165" spans="1:281" ht="15" hidden="1" customHeight="1" x14ac:dyDescent="0.25">
      <c r="A165" s="471" t="s">
        <v>208</v>
      </c>
      <c r="B165" s="463" t="s">
        <v>53</v>
      </c>
      <c r="C165" s="493"/>
      <c r="D165" s="493"/>
      <c r="E165" s="464"/>
      <c r="F165" s="467"/>
      <c r="G165" s="466"/>
      <c r="H165" s="466"/>
      <c r="I165" s="466"/>
      <c r="J165" s="466"/>
      <c r="K165" s="466"/>
      <c r="L165" s="466"/>
      <c r="M165" s="466"/>
      <c r="N165" s="466"/>
      <c r="O165" s="466"/>
      <c r="P165" s="466"/>
      <c r="Q165" s="466"/>
      <c r="R165" s="466"/>
      <c r="S165" s="466"/>
      <c r="T165" s="466"/>
      <c r="U165" s="467"/>
      <c r="V165" s="467"/>
      <c r="W165" s="467"/>
      <c r="X165" s="465"/>
      <c r="Y165" s="467"/>
      <c r="Z165" s="467"/>
      <c r="AA165" s="443">
        <f t="shared" si="91"/>
        <v>0</v>
      </c>
      <c r="AB165" s="432">
        <f t="shared" si="144"/>
        <v>0</v>
      </c>
      <c r="AC165" s="466"/>
      <c r="AD165" s="466"/>
      <c r="AE165" s="466"/>
      <c r="AF165" s="466"/>
      <c r="AG165" s="466"/>
      <c r="AH165" s="466"/>
      <c r="AI165" s="466"/>
      <c r="AJ165" s="466"/>
      <c r="AK165" s="466"/>
      <c r="AL165" s="466"/>
      <c r="AM165" s="466"/>
      <c r="AN165" s="466"/>
      <c r="AO165" s="466"/>
      <c r="AP165" s="466"/>
      <c r="AQ165" s="466"/>
      <c r="AR165" s="466"/>
      <c r="AS165" s="466"/>
      <c r="AT165" s="466"/>
      <c r="AU165" s="466"/>
      <c r="AV165" s="466"/>
      <c r="AW165" s="466"/>
      <c r="AX165" s="466"/>
      <c r="AY165" s="466"/>
      <c r="AZ165" s="466"/>
      <c r="BA165" s="186">
        <f t="shared" si="138"/>
        <v>0</v>
      </c>
      <c r="BB165" s="186">
        <v>5910000</v>
      </c>
      <c r="BC165" s="173"/>
      <c r="BD165" s="173"/>
      <c r="BE165" s="173"/>
      <c r="BF165" s="173"/>
      <c r="BG165" s="173"/>
      <c r="BH165" s="173"/>
      <c r="BI165" s="173"/>
      <c r="BJ165" s="173"/>
      <c r="BK165" s="173"/>
      <c r="BL165" s="173"/>
      <c r="BM165" s="188">
        <f t="shared" si="133"/>
        <v>-5910000</v>
      </c>
      <c r="BN165" s="112"/>
      <c r="BO165" s="112"/>
      <c r="BP165" s="112"/>
      <c r="BQ165" s="112"/>
      <c r="BR165" s="112"/>
      <c r="BS165" s="112"/>
      <c r="BT165" s="112"/>
      <c r="BU165" s="112"/>
      <c r="BV165" s="112"/>
      <c r="BW165" s="31"/>
      <c r="BX165" s="31"/>
      <c r="BY165" s="468"/>
      <c r="BZ165" s="468"/>
      <c r="CA165" s="468"/>
      <c r="CB165" s="468"/>
      <c r="CC165" s="468"/>
      <c r="CD165" s="468"/>
      <c r="CE165" s="468"/>
      <c r="CF165" s="468"/>
      <c r="CG165" s="468"/>
      <c r="CH165" s="468"/>
      <c r="CI165" s="468"/>
      <c r="CJ165" s="469"/>
      <c r="CK165" s="495">
        <f>SUM(BY165:CJ165)</f>
        <v>0</v>
      </c>
      <c r="CL165" s="190"/>
      <c r="CM165" s="190"/>
      <c r="CN165" s="190"/>
      <c r="CO165" s="191">
        <f t="shared" si="135"/>
        <v>0</v>
      </c>
      <c r="CP165" s="191">
        <f t="shared" si="136"/>
        <v>0</v>
      </c>
      <c r="CQ165" s="191">
        <f t="shared" si="123"/>
        <v>0</v>
      </c>
      <c r="CR165" s="191">
        <f t="shared" si="113"/>
        <v>0</v>
      </c>
      <c r="CS165" s="191">
        <f t="shared" si="114"/>
        <v>0</v>
      </c>
      <c r="CT165" s="191">
        <f t="shared" si="115"/>
        <v>0</v>
      </c>
      <c r="CU165" s="191">
        <f t="shared" si="116"/>
        <v>0</v>
      </c>
      <c r="CV165" s="191">
        <f t="shared" si="117"/>
        <v>0</v>
      </c>
      <c r="CW165" s="191">
        <f t="shared" si="118"/>
        <v>0</v>
      </c>
      <c r="CX165" s="191">
        <f t="shared" si="137"/>
        <v>0</v>
      </c>
      <c r="CY165" t="str">
        <f t="shared" si="119"/>
        <v/>
      </c>
    </row>
    <row r="166" spans="1:281" ht="15" customHeight="1" x14ac:dyDescent="0.25">
      <c r="A166" s="471" t="s">
        <v>208</v>
      </c>
      <c r="B166" s="463" t="s">
        <v>156</v>
      </c>
      <c r="C166" s="493"/>
      <c r="D166" s="493"/>
      <c r="E166" s="464" t="s">
        <v>210</v>
      </c>
      <c r="F166" s="467">
        <f>SUM(F167)</f>
        <v>10993</v>
      </c>
      <c r="G166" s="466"/>
      <c r="H166" s="466"/>
      <c r="I166" s="466"/>
      <c r="J166" s="466"/>
      <c r="K166" s="466"/>
      <c r="L166" s="466"/>
      <c r="M166" s="466"/>
      <c r="N166" s="466"/>
      <c r="O166" s="466"/>
      <c r="P166" s="466"/>
      <c r="Q166" s="466"/>
      <c r="R166" s="466"/>
      <c r="S166" s="466"/>
      <c r="T166" s="466"/>
      <c r="U166" s="467"/>
      <c r="V166" s="467"/>
      <c r="W166" s="467"/>
      <c r="X166" s="465">
        <f>+X167</f>
        <v>0</v>
      </c>
      <c r="Y166" s="467"/>
      <c r="Z166" s="465"/>
      <c r="AA166" s="443">
        <f t="shared" si="91"/>
        <v>10993</v>
      </c>
      <c r="AB166" s="432">
        <f t="shared" si="144"/>
        <v>10993</v>
      </c>
      <c r="AC166" s="466"/>
      <c r="AD166" s="466"/>
      <c r="AE166" s="466"/>
      <c r="AF166" s="466"/>
      <c r="AG166" s="466"/>
      <c r="AH166" s="466"/>
      <c r="AI166" s="466"/>
      <c r="AJ166" s="466"/>
      <c r="AK166" s="466"/>
      <c r="AL166" s="466"/>
      <c r="AM166" s="466"/>
      <c r="AN166" s="466"/>
      <c r="AO166" s="466"/>
      <c r="AP166" s="466"/>
      <c r="AQ166" s="466"/>
      <c r="AR166" s="466"/>
      <c r="AS166" s="466"/>
      <c r="AT166" s="466"/>
      <c r="AU166" s="466"/>
      <c r="AV166" s="466"/>
      <c r="AW166" s="466"/>
      <c r="AX166" s="466"/>
      <c r="AY166" s="466"/>
      <c r="AZ166" s="466"/>
      <c r="BA166" s="186">
        <f t="shared" si="138"/>
        <v>10993</v>
      </c>
      <c r="BB166" s="186">
        <f>+BB167</f>
        <v>20919000</v>
      </c>
      <c r="BC166" s="173"/>
      <c r="BD166" s="173"/>
      <c r="BE166" s="173"/>
      <c r="BF166" s="173"/>
      <c r="BG166" s="173"/>
      <c r="BH166" s="173"/>
      <c r="BI166" s="173"/>
      <c r="BJ166" s="173"/>
      <c r="BK166" s="173"/>
      <c r="BL166" s="173"/>
      <c r="BM166" s="188">
        <f t="shared" si="133"/>
        <v>-20908007</v>
      </c>
      <c r="BN166" s="112"/>
      <c r="BO166" s="112"/>
      <c r="BP166" s="112"/>
      <c r="BQ166" s="112"/>
      <c r="BR166" s="112"/>
      <c r="BS166" s="112"/>
      <c r="BT166" s="112"/>
      <c r="BU166" s="112"/>
      <c r="BV166" s="112"/>
      <c r="BW166" s="31"/>
      <c r="BX166" s="31"/>
      <c r="BY166" s="496"/>
      <c r="BZ166" s="496"/>
      <c r="CA166" s="496"/>
      <c r="CB166" s="496"/>
      <c r="CC166" s="496"/>
      <c r="CD166" s="468"/>
      <c r="CE166" s="468"/>
      <c r="CF166" s="468"/>
      <c r="CG166" s="468"/>
      <c r="CH166" s="468"/>
      <c r="CI166" s="469"/>
      <c r="CJ166" s="469"/>
      <c r="CK166" s="495">
        <f>SUM(BY166:CJ166)</f>
        <v>0</v>
      </c>
      <c r="CL166" s="190"/>
      <c r="CM166" s="190"/>
      <c r="CN166" s="190"/>
      <c r="CO166" s="191">
        <f t="shared" si="135"/>
        <v>10993000</v>
      </c>
      <c r="CP166" s="191">
        <f t="shared" si="136"/>
        <v>10993000</v>
      </c>
      <c r="CQ166" s="191">
        <f t="shared" si="123"/>
        <v>0</v>
      </c>
      <c r="CR166" s="191">
        <f t="shared" si="113"/>
        <v>0</v>
      </c>
      <c r="CS166" s="191">
        <f t="shared" si="114"/>
        <v>0</v>
      </c>
      <c r="CT166" s="191">
        <f t="shared" si="115"/>
        <v>0</v>
      </c>
      <c r="CU166" s="191">
        <f t="shared" si="116"/>
        <v>0</v>
      </c>
      <c r="CV166" s="191">
        <f t="shared" si="117"/>
        <v>0</v>
      </c>
      <c r="CW166" s="191">
        <f t="shared" si="118"/>
        <v>0</v>
      </c>
      <c r="CX166" s="191">
        <f t="shared" si="137"/>
        <v>10993000</v>
      </c>
      <c r="CY166" t="str">
        <f t="shared" si="119"/>
        <v/>
      </c>
    </row>
    <row r="167" spans="1:281" s="30" customFormat="1" ht="25.5" customHeight="1" x14ac:dyDescent="0.25">
      <c r="A167" s="474" t="s">
        <v>208</v>
      </c>
      <c r="B167" s="475" t="s">
        <v>156</v>
      </c>
      <c r="C167" s="447" t="s">
        <v>57</v>
      </c>
      <c r="D167" s="447"/>
      <c r="E167" s="497" t="s">
        <v>211</v>
      </c>
      <c r="F167" s="479">
        <v>10993</v>
      </c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9"/>
      <c r="V167" s="479"/>
      <c r="W167" s="479"/>
      <c r="X167" s="477"/>
      <c r="Y167" s="477"/>
      <c r="Z167" s="477"/>
      <c r="AA167" s="453">
        <f t="shared" si="91"/>
        <v>10993</v>
      </c>
      <c r="AB167" s="432">
        <f t="shared" si="144"/>
        <v>10993</v>
      </c>
      <c r="AC167" s="449"/>
      <c r="AD167" s="449"/>
      <c r="AE167" s="449"/>
      <c r="AF167" s="449"/>
      <c r="AG167" s="449"/>
      <c r="AH167" s="449"/>
      <c r="AI167" s="449"/>
      <c r="AJ167" s="449"/>
      <c r="AK167" s="449"/>
      <c r="AL167" s="449"/>
      <c r="AM167" s="449"/>
      <c r="AN167" s="449"/>
      <c r="AO167" s="449"/>
      <c r="AP167" s="449"/>
      <c r="AQ167" s="449"/>
      <c r="AR167" s="449"/>
      <c r="AS167" s="449"/>
      <c r="AT167" s="449"/>
      <c r="AU167" s="449"/>
      <c r="AV167" s="449"/>
      <c r="AW167" s="449"/>
      <c r="AX167" s="449"/>
      <c r="AY167" s="449"/>
      <c r="AZ167" s="449"/>
      <c r="BA167" s="199">
        <f t="shared" si="138"/>
        <v>10993</v>
      </c>
      <c r="BB167" s="199">
        <v>20919000</v>
      </c>
      <c r="BC167" s="173"/>
      <c r="BD167" s="173"/>
      <c r="BE167" s="173"/>
      <c r="BF167" s="173"/>
      <c r="BG167" s="173"/>
      <c r="BH167" s="173"/>
      <c r="BI167" s="173"/>
      <c r="BJ167" s="173"/>
      <c r="BK167" s="173"/>
      <c r="BL167" s="173"/>
      <c r="BM167" s="200"/>
      <c r="BN167" s="112"/>
      <c r="BO167" s="112"/>
      <c r="BP167" s="112"/>
      <c r="BQ167" s="112"/>
      <c r="BR167" s="112"/>
      <c r="BS167" s="112"/>
      <c r="BT167" s="112"/>
      <c r="BU167" s="112"/>
      <c r="BV167" s="112"/>
      <c r="BW167" s="31"/>
      <c r="BX167" s="21"/>
      <c r="BY167" s="498"/>
      <c r="BZ167" s="498"/>
      <c r="CA167" s="499"/>
      <c r="CB167" s="480"/>
      <c r="CC167" s="480"/>
      <c r="CD167" s="480"/>
      <c r="CE167" s="480"/>
      <c r="CF167" s="480"/>
      <c r="CG167" s="480"/>
      <c r="CH167" s="480"/>
      <c r="CI167" s="480"/>
      <c r="CJ167" s="491"/>
      <c r="CK167" s="420">
        <f>SUM(BY167:CJ167)</f>
        <v>0</v>
      </c>
      <c r="CL167" s="500"/>
      <c r="CM167" s="500"/>
      <c r="CN167" s="500"/>
      <c r="CO167" s="203">
        <f t="shared" si="135"/>
        <v>10993000</v>
      </c>
      <c r="CP167" s="203">
        <f t="shared" si="136"/>
        <v>10993000</v>
      </c>
      <c r="CQ167" s="203">
        <f t="shared" si="123"/>
        <v>0</v>
      </c>
      <c r="CR167" s="203">
        <f t="shared" si="113"/>
        <v>0</v>
      </c>
      <c r="CS167" s="203">
        <f t="shared" si="114"/>
        <v>0</v>
      </c>
      <c r="CT167" s="203">
        <f t="shared" si="115"/>
        <v>0</v>
      </c>
      <c r="CU167" s="203">
        <f t="shared" si="116"/>
        <v>0</v>
      </c>
      <c r="CV167" s="203">
        <f t="shared" si="117"/>
        <v>0</v>
      </c>
      <c r="CW167" s="203">
        <f t="shared" si="118"/>
        <v>0</v>
      </c>
      <c r="CX167" s="203">
        <f t="shared" si="137"/>
        <v>10993000</v>
      </c>
      <c r="CY167" t="str">
        <f t="shared" si="119"/>
        <v/>
      </c>
      <c r="CZ167" s="735"/>
      <c r="DA167" s="735"/>
      <c r="DB167" s="735"/>
      <c r="DC167" s="735"/>
      <c r="DD167" s="735"/>
      <c r="DE167" s="735"/>
      <c r="DF167" s="735"/>
      <c r="DG167" s="735"/>
      <c r="DH167" s="735"/>
      <c r="DI167" s="735"/>
      <c r="DJ167" s="735"/>
      <c r="DK167" s="735"/>
      <c r="DL167" s="735"/>
      <c r="DM167" s="735"/>
      <c r="DN167" s="735"/>
      <c r="DO167" s="735"/>
      <c r="DP167" s="735"/>
      <c r="DQ167" s="735"/>
      <c r="DR167" s="735"/>
      <c r="DS167" s="735"/>
      <c r="DT167" s="735"/>
      <c r="DU167" s="735"/>
      <c r="DV167" s="735"/>
      <c r="DW167" s="735"/>
      <c r="DX167" s="735"/>
      <c r="DY167" s="735"/>
      <c r="DZ167" s="735"/>
      <c r="EA167" s="735"/>
      <c r="EB167" s="735"/>
      <c r="EC167" s="735"/>
      <c r="ED167" s="735"/>
      <c r="EE167" s="735"/>
      <c r="EF167" s="735"/>
      <c r="EG167" s="735"/>
      <c r="EH167" s="735"/>
      <c r="EI167" s="735"/>
      <c r="EJ167" s="735"/>
      <c r="EK167" s="735"/>
      <c r="EL167" s="735"/>
      <c r="EM167" s="735"/>
      <c r="EN167" s="735"/>
      <c r="EO167" s="735"/>
      <c r="EP167" s="735"/>
      <c r="EQ167" s="735"/>
      <c r="ER167" s="735"/>
      <c r="ES167" s="735"/>
      <c r="ET167" s="735"/>
      <c r="EU167" s="735"/>
      <c r="EV167" s="735"/>
      <c r="EW167" s="735"/>
      <c r="EX167" s="735"/>
      <c r="EY167" s="735"/>
      <c r="EZ167" s="735"/>
      <c r="FA167" s="735"/>
      <c r="FB167" s="735"/>
      <c r="FC167" s="735"/>
      <c r="FD167" s="735"/>
      <c r="FE167" s="735"/>
      <c r="FF167" s="735"/>
      <c r="FG167" s="735"/>
      <c r="FH167" s="735"/>
      <c r="FI167" s="735"/>
      <c r="FJ167" s="735"/>
      <c r="FK167" s="735"/>
      <c r="FL167" s="735"/>
      <c r="FM167" s="735"/>
      <c r="FN167" s="735"/>
      <c r="FO167" s="735"/>
      <c r="FP167" s="735"/>
      <c r="FQ167" s="735"/>
      <c r="FR167" s="735"/>
      <c r="FS167" s="735"/>
      <c r="FT167" s="735"/>
      <c r="FU167" s="735"/>
      <c r="FV167" s="735"/>
      <c r="FW167" s="735"/>
      <c r="FX167" s="735"/>
      <c r="FY167" s="735"/>
      <c r="FZ167" s="735"/>
      <c r="GA167" s="735"/>
      <c r="GB167" s="735"/>
      <c r="GC167" s="735"/>
      <c r="GD167" s="735"/>
      <c r="GE167" s="735"/>
      <c r="GF167" s="735"/>
      <c r="GG167" s="735"/>
      <c r="GH167" s="735"/>
      <c r="GI167" s="735"/>
      <c r="GJ167" s="735"/>
      <c r="GK167" s="735"/>
      <c r="GL167" s="735"/>
      <c r="GM167" s="735"/>
      <c r="GN167" s="735"/>
      <c r="GO167" s="735"/>
      <c r="GP167" s="735"/>
      <c r="GQ167" s="735"/>
      <c r="GR167" s="735"/>
      <c r="GS167" s="735"/>
      <c r="GT167" s="735"/>
      <c r="GU167" s="735"/>
      <c r="GV167" s="735"/>
      <c r="GW167" s="735"/>
      <c r="GX167" s="735"/>
      <c r="GY167" s="735"/>
      <c r="GZ167" s="735"/>
      <c r="HA167" s="735"/>
      <c r="HB167" s="735"/>
      <c r="HC167" s="735"/>
      <c r="HD167" s="735"/>
      <c r="HE167" s="735"/>
      <c r="HF167" s="735"/>
      <c r="HG167" s="735"/>
      <c r="HH167" s="735"/>
      <c r="HI167" s="735"/>
      <c r="HJ167" s="735"/>
      <c r="HK167" s="735"/>
      <c r="HL167" s="735"/>
      <c r="HM167" s="735"/>
      <c r="HN167" s="735"/>
      <c r="HO167" s="735"/>
      <c r="HP167" s="735"/>
      <c r="HQ167" s="735"/>
      <c r="HR167" s="735"/>
      <c r="HS167" s="735"/>
      <c r="HT167" s="735"/>
      <c r="HU167" s="735"/>
      <c r="HV167" s="735"/>
      <c r="HW167" s="735"/>
      <c r="HX167" s="735"/>
      <c r="HY167" s="735"/>
      <c r="HZ167" s="735"/>
      <c r="IA167" s="735"/>
      <c r="IB167" s="735"/>
      <c r="IC167" s="735"/>
      <c r="ID167" s="735"/>
      <c r="IE167" s="735"/>
      <c r="IF167" s="735"/>
      <c r="IG167" s="735"/>
      <c r="IH167" s="735"/>
      <c r="II167" s="735"/>
      <c r="IJ167" s="735"/>
      <c r="IK167" s="735"/>
      <c r="IL167" s="735"/>
      <c r="IM167" s="735"/>
      <c r="IN167" s="735"/>
      <c r="IO167" s="735"/>
      <c r="IP167" s="735"/>
      <c r="IQ167" s="735"/>
      <c r="IR167" s="735"/>
      <c r="IS167" s="735"/>
      <c r="IT167" s="735"/>
      <c r="IU167" s="735"/>
      <c r="IV167" s="735"/>
      <c r="IW167" s="735"/>
      <c r="IX167" s="735"/>
      <c r="IY167" s="735"/>
      <c r="IZ167" s="735"/>
      <c r="JA167" s="735"/>
      <c r="JB167" s="735"/>
      <c r="JC167" s="735"/>
      <c r="JD167" s="735"/>
      <c r="JE167" s="735"/>
      <c r="JF167" s="735"/>
      <c r="JG167" s="735"/>
      <c r="JH167" s="735"/>
      <c r="JI167" s="735"/>
      <c r="JJ167" s="735"/>
      <c r="JK167" s="735"/>
      <c r="JL167" s="735"/>
      <c r="JM167" s="735"/>
      <c r="JN167" s="735"/>
      <c r="JO167" s="735"/>
      <c r="JP167" s="735"/>
      <c r="JQ167" s="735"/>
      <c r="JR167" s="735"/>
      <c r="JS167" s="735"/>
      <c r="JT167" s="735"/>
      <c r="JU167" s="735"/>
    </row>
    <row r="168" spans="1:281" ht="15" customHeight="1" thickBot="1" x14ac:dyDescent="0.3">
      <c r="A168" s="471" t="s">
        <v>208</v>
      </c>
      <c r="B168" s="463" t="s">
        <v>163</v>
      </c>
      <c r="C168" s="493"/>
      <c r="D168" s="493"/>
      <c r="E168" s="464" t="s">
        <v>212</v>
      </c>
      <c r="F168" s="467">
        <f>+F169</f>
        <v>13615</v>
      </c>
      <c r="G168" s="466"/>
      <c r="H168" s="466"/>
      <c r="I168" s="466"/>
      <c r="J168" s="466"/>
      <c r="K168" s="466"/>
      <c r="L168" s="466"/>
      <c r="M168" s="466"/>
      <c r="N168" s="466"/>
      <c r="O168" s="466"/>
      <c r="P168" s="466"/>
      <c r="Q168" s="466"/>
      <c r="R168" s="466"/>
      <c r="S168" s="466"/>
      <c r="T168" s="466"/>
      <c r="U168" s="465"/>
      <c r="V168" s="467"/>
      <c r="W168" s="467"/>
      <c r="X168" s="465">
        <f>+X169</f>
        <v>0</v>
      </c>
      <c r="Y168" s="465"/>
      <c r="Z168" s="465"/>
      <c r="AA168" s="443">
        <f t="shared" si="91"/>
        <v>13615</v>
      </c>
      <c r="AB168" s="432">
        <f>SUM(F168:U168)</f>
        <v>13615</v>
      </c>
      <c r="AC168" s="466"/>
      <c r="AD168" s="466"/>
      <c r="AE168" s="466"/>
      <c r="AF168" s="466"/>
      <c r="AG168" s="466"/>
      <c r="AH168" s="466"/>
      <c r="AI168" s="466"/>
      <c r="AJ168" s="466"/>
      <c r="AK168" s="466"/>
      <c r="AL168" s="466"/>
      <c r="AM168" s="466"/>
      <c r="AN168" s="466"/>
      <c r="AO168" s="466"/>
      <c r="AP168" s="466"/>
      <c r="AQ168" s="466"/>
      <c r="AR168" s="466"/>
      <c r="AS168" s="466"/>
      <c r="AT168" s="466"/>
      <c r="AU168" s="466"/>
      <c r="AV168" s="466"/>
      <c r="AW168" s="466"/>
      <c r="AX168" s="466"/>
      <c r="AY168" s="466"/>
      <c r="AZ168" s="466"/>
      <c r="BA168" s="186">
        <f t="shared" si="138"/>
        <v>13615</v>
      </c>
      <c r="BB168" s="186">
        <f>+BB169</f>
        <v>22614000</v>
      </c>
      <c r="BC168" s="173"/>
      <c r="BD168" s="173"/>
      <c r="BE168" s="173"/>
      <c r="BF168" s="173"/>
      <c r="BG168" s="173"/>
      <c r="BH168" s="173"/>
      <c r="BI168" s="173"/>
      <c r="BJ168" s="173"/>
      <c r="BK168" s="173"/>
      <c r="BL168" s="173"/>
      <c r="BM168" s="188">
        <f>+BA168-BB168</f>
        <v>-22600385</v>
      </c>
      <c r="BN168" s="112"/>
      <c r="BO168" s="112"/>
      <c r="BP168" s="112"/>
      <c r="BQ168" s="112"/>
      <c r="BR168" s="112"/>
      <c r="BS168" s="112"/>
      <c r="BT168" s="112"/>
      <c r="BU168" s="112"/>
      <c r="BV168" s="112"/>
      <c r="BW168" s="31"/>
      <c r="BX168" s="31"/>
      <c r="BY168" s="468">
        <f t="shared" ref="BY168:CF168" si="145">SUM(BY169)</f>
        <v>0</v>
      </c>
      <c r="BZ168" s="468">
        <f t="shared" si="145"/>
        <v>0</v>
      </c>
      <c r="CA168" s="468">
        <f t="shared" si="145"/>
        <v>0</v>
      </c>
      <c r="CB168" s="468">
        <f t="shared" si="145"/>
        <v>0</v>
      </c>
      <c r="CC168" s="468">
        <f t="shared" si="145"/>
        <v>0</v>
      </c>
      <c r="CD168" s="468">
        <f t="shared" si="145"/>
        <v>0</v>
      </c>
      <c r="CE168" s="468">
        <f t="shared" si="145"/>
        <v>0</v>
      </c>
      <c r="CF168" s="468">
        <f t="shared" si="145"/>
        <v>0</v>
      </c>
      <c r="CG168" s="468"/>
      <c r="CH168" s="468"/>
      <c r="CI168" s="468">
        <f>+CI169</f>
        <v>0</v>
      </c>
      <c r="CJ168" s="469"/>
      <c r="CK168" s="495">
        <f>+CK169</f>
        <v>0</v>
      </c>
      <c r="CL168" s="190"/>
      <c r="CM168" s="190"/>
      <c r="CN168" s="190"/>
      <c r="CO168" s="191">
        <f t="shared" si="135"/>
        <v>13615000</v>
      </c>
      <c r="CP168" s="191">
        <f t="shared" si="136"/>
        <v>13615000</v>
      </c>
      <c r="CQ168" s="191">
        <f t="shared" si="123"/>
        <v>0</v>
      </c>
      <c r="CR168" s="191">
        <f t="shared" si="113"/>
        <v>0</v>
      </c>
      <c r="CS168" s="191">
        <f t="shared" si="114"/>
        <v>0</v>
      </c>
      <c r="CT168" s="191">
        <f t="shared" si="115"/>
        <v>0</v>
      </c>
      <c r="CU168" s="191">
        <f t="shared" si="116"/>
        <v>0</v>
      </c>
      <c r="CV168" s="191">
        <f t="shared" si="117"/>
        <v>0</v>
      </c>
      <c r="CW168" s="191">
        <f t="shared" si="118"/>
        <v>0</v>
      </c>
      <c r="CX168" s="191">
        <f t="shared" si="137"/>
        <v>13615000</v>
      </c>
      <c r="CY168" t="str">
        <f t="shared" si="119"/>
        <v/>
      </c>
    </row>
    <row r="169" spans="1:281" s="30" customFormat="1" ht="15" customHeight="1" x14ac:dyDescent="0.25">
      <c r="A169" s="474" t="s">
        <v>208</v>
      </c>
      <c r="B169" s="475" t="s">
        <v>163</v>
      </c>
      <c r="C169" s="447" t="s">
        <v>57</v>
      </c>
      <c r="D169" s="447"/>
      <c r="E169" s="497" t="s">
        <v>213</v>
      </c>
      <c r="F169" s="479">
        <v>13615</v>
      </c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7"/>
      <c r="V169" s="479"/>
      <c r="W169" s="479"/>
      <c r="X169" s="477"/>
      <c r="Y169" s="477"/>
      <c r="Z169" s="477"/>
      <c r="AA169" s="453">
        <f t="shared" si="91"/>
        <v>13615</v>
      </c>
      <c r="AB169" s="432">
        <f>SUM(F169:U169)</f>
        <v>13615</v>
      </c>
      <c r="AC169" s="449"/>
      <c r="AD169" s="449"/>
      <c r="AE169" s="449"/>
      <c r="AF169" s="449"/>
      <c r="AG169" s="449"/>
      <c r="AH169" s="449"/>
      <c r="AI169" s="449"/>
      <c r="AJ169" s="449"/>
      <c r="AK169" s="449"/>
      <c r="AL169" s="449"/>
      <c r="AM169" s="449"/>
      <c r="AN169" s="449"/>
      <c r="AO169" s="449"/>
      <c r="AP169" s="449"/>
      <c r="AQ169" s="449"/>
      <c r="AR169" s="449"/>
      <c r="AS169" s="449"/>
      <c r="AT169" s="449"/>
      <c r="AU169" s="449"/>
      <c r="AV169" s="449"/>
      <c r="AW169" s="449"/>
      <c r="AX169" s="449"/>
      <c r="AY169" s="449"/>
      <c r="AZ169" s="449"/>
      <c r="BA169" s="199">
        <f t="shared" si="138"/>
        <v>13615</v>
      </c>
      <c r="BB169" s="199">
        <v>22614000</v>
      </c>
      <c r="BC169" s="173"/>
      <c r="BD169" s="173"/>
      <c r="BE169" s="173"/>
      <c r="BF169" s="173"/>
      <c r="BG169" s="173"/>
      <c r="BH169" s="173"/>
      <c r="BI169" s="173"/>
      <c r="BJ169" s="173"/>
      <c r="BK169" s="173"/>
      <c r="BL169" s="173"/>
      <c r="BM169" s="200"/>
      <c r="BN169" s="112"/>
      <c r="BO169" s="112"/>
      <c r="BP169" s="112"/>
      <c r="BQ169" s="112"/>
      <c r="BR169" s="112"/>
      <c r="BS169" s="112"/>
      <c r="BT169" s="112"/>
      <c r="BU169" s="112"/>
      <c r="BV169" s="112"/>
      <c r="BW169" s="31"/>
      <c r="BX169" s="21"/>
      <c r="BY169" s="480"/>
      <c r="BZ169" s="480"/>
      <c r="CA169" s="480"/>
      <c r="CB169" s="480"/>
      <c r="CC169" s="480"/>
      <c r="CD169" s="480"/>
      <c r="CE169" s="480"/>
      <c r="CF169" s="480"/>
      <c r="CG169" s="480"/>
      <c r="CH169" s="501"/>
      <c r="CI169" s="480"/>
      <c r="CJ169" s="491"/>
      <c r="CK169" s="420">
        <f>SUM(BY169:CJ169)</f>
        <v>0</v>
      </c>
      <c r="CL169" s="500"/>
      <c r="CM169" s="500"/>
      <c r="CN169" s="500"/>
      <c r="CO169" s="203">
        <f t="shared" si="135"/>
        <v>13615000</v>
      </c>
      <c r="CP169" s="203">
        <f t="shared" si="136"/>
        <v>13615000</v>
      </c>
      <c r="CQ169" s="203">
        <f t="shared" si="123"/>
        <v>0</v>
      </c>
      <c r="CR169" s="203">
        <f t="shared" si="113"/>
        <v>0</v>
      </c>
      <c r="CS169" s="203">
        <f t="shared" si="114"/>
        <v>0</v>
      </c>
      <c r="CT169" s="203">
        <f t="shared" si="115"/>
        <v>0</v>
      </c>
      <c r="CU169" s="203">
        <f t="shared" si="116"/>
        <v>0</v>
      </c>
      <c r="CV169" s="203">
        <f t="shared" si="117"/>
        <v>0</v>
      </c>
      <c r="CW169" s="203">
        <f t="shared" si="118"/>
        <v>0</v>
      </c>
      <c r="CX169" s="203">
        <f t="shared" si="137"/>
        <v>13615000</v>
      </c>
      <c r="CY169" t="str">
        <f t="shared" si="119"/>
        <v/>
      </c>
      <c r="CZ169" s="735"/>
      <c r="DA169" s="735"/>
      <c r="DB169" s="735"/>
      <c r="DC169" s="735"/>
      <c r="DD169" s="735"/>
      <c r="DE169" s="735"/>
      <c r="DF169" s="735"/>
      <c r="DG169" s="735"/>
      <c r="DH169" s="735"/>
      <c r="DI169" s="735"/>
      <c r="DJ169" s="735"/>
      <c r="DK169" s="735"/>
      <c r="DL169" s="735"/>
      <c r="DM169" s="735"/>
      <c r="DN169" s="735"/>
      <c r="DO169" s="735"/>
      <c r="DP169" s="735"/>
      <c r="DQ169" s="735"/>
      <c r="DR169" s="735"/>
      <c r="DS169" s="735"/>
      <c r="DT169" s="735"/>
      <c r="DU169" s="735"/>
      <c r="DV169" s="735"/>
      <c r="DW169" s="735"/>
      <c r="DX169" s="735"/>
      <c r="DY169" s="735"/>
      <c r="DZ169" s="735"/>
      <c r="EA169" s="735"/>
      <c r="EB169" s="735"/>
      <c r="EC169" s="735"/>
      <c r="ED169" s="735"/>
      <c r="EE169" s="735"/>
      <c r="EF169" s="735"/>
      <c r="EG169" s="735"/>
      <c r="EH169" s="735"/>
      <c r="EI169" s="735"/>
      <c r="EJ169" s="735"/>
      <c r="EK169" s="735"/>
      <c r="EL169" s="735"/>
      <c r="EM169" s="735"/>
      <c r="EN169" s="735"/>
      <c r="EO169" s="735"/>
      <c r="EP169" s="735"/>
      <c r="EQ169" s="735"/>
      <c r="ER169" s="735"/>
      <c r="ES169" s="735"/>
      <c r="ET169" s="735"/>
      <c r="EU169" s="735"/>
      <c r="EV169" s="735"/>
      <c r="EW169" s="735"/>
      <c r="EX169" s="735"/>
      <c r="EY169" s="735"/>
      <c r="EZ169" s="735"/>
      <c r="FA169" s="735"/>
      <c r="FB169" s="735"/>
      <c r="FC169" s="735"/>
      <c r="FD169" s="735"/>
      <c r="FE169" s="735"/>
      <c r="FF169" s="735"/>
      <c r="FG169" s="735"/>
      <c r="FH169" s="735"/>
      <c r="FI169" s="735"/>
      <c r="FJ169" s="735"/>
      <c r="FK169" s="735"/>
      <c r="FL169" s="735"/>
      <c r="FM169" s="735"/>
      <c r="FN169" s="735"/>
      <c r="FO169" s="735"/>
      <c r="FP169" s="735"/>
      <c r="FQ169" s="735"/>
      <c r="FR169" s="735"/>
      <c r="FS169" s="735"/>
      <c r="FT169" s="735"/>
      <c r="FU169" s="735"/>
      <c r="FV169" s="735"/>
      <c r="FW169" s="735"/>
      <c r="FX169" s="735"/>
      <c r="FY169" s="735"/>
      <c r="FZ169" s="735"/>
      <c r="GA169" s="735"/>
      <c r="GB169" s="735"/>
      <c r="GC169" s="735"/>
      <c r="GD169" s="735"/>
      <c r="GE169" s="735"/>
      <c r="GF169" s="735"/>
      <c r="GG169" s="735"/>
      <c r="GH169" s="735"/>
      <c r="GI169" s="735"/>
      <c r="GJ169" s="735"/>
      <c r="GK169" s="735"/>
      <c r="GL169" s="735"/>
      <c r="GM169" s="735"/>
      <c r="GN169" s="735"/>
      <c r="GO169" s="735"/>
      <c r="GP169" s="735"/>
      <c r="GQ169" s="735"/>
      <c r="GR169" s="735"/>
      <c r="GS169" s="735"/>
      <c r="GT169" s="735"/>
      <c r="GU169" s="735"/>
      <c r="GV169" s="735"/>
      <c r="GW169" s="735"/>
      <c r="GX169" s="735"/>
      <c r="GY169" s="735"/>
      <c r="GZ169" s="735"/>
      <c r="HA169" s="735"/>
      <c r="HB169" s="735"/>
      <c r="HC169" s="735"/>
      <c r="HD169" s="735"/>
      <c r="HE169" s="735"/>
      <c r="HF169" s="735"/>
      <c r="HG169" s="735"/>
      <c r="HH169" s="735"/>
      <c r="HI169" s="735"/>
      <c r="HJ169" s="735"/>
      <c r="HK169" s="735"/>
      <c r="HL169" s="735"/>
      <c r="HM169" s="735"/>
      <c r="HN169" s="735"/>
      <c r="HO169" s="735"/>
      <c r="HP169" s="735"/>
      <c r="HQ169" s="735"/>
      <c r="HR169" s="735"/>
      <c r="HS169" s="735"/>
      <c r="HT169" s="735"/>
      <c r="HU169" s="735"/>
      <c r="HV169" s="735"/>
      <c r="HW169" s="735"/>
      <c r="HX169" s="735"/>
      <c r="HY169" s="735"/>
      <c r="HZ169" s="735"/>
      <c r="IA169" s="735"/>
      <c r="IB169" s="735"/>
      <c r="IC169" s="735"/>
      <c r="ID169" s="735"/>
      <c r="IE169" s="735"/>
      <c r="IF169" s="735"/>
      <c r="IG169" s="735"/>
      <c r="IH169" s="735"/>
      <c r="II169" s="735"/>
      <c r="IJ169" s="735"/>
      <c r="IK169" s="735"/>
      <c r="IL169" s="735"/>
      <c r="IM169" s="735"/>
      <c r="IN169" s="735"/>
      <c r="IO169" s="735"/>
      <c r="IP169" s="735"/>
      <c r="IQ169" s="735"/>
      <c r="IR169" s="735"/>
      <c r="IS169" s="735"/>
      <c r="IT169" s="735"/>
      <c r="IU169" s="735"/>
      <c r="IV169" s="735"/>
      <c r="IW169" s="735"/>
      <c r="IX169" s="735"/>
      <c r="IY169" s="735"/>
      <c r="IZ169" s="735"/>
      <c r="JA169" s="735"/>
      <c r="JB169" s="735"/>
      <c r="JC169" s="735"/>
      <c r="JD169" s="735"/>
      <c r="JE169" s="735"/>
      <c r="JF169" s="735"/>
      <c r="JG169" s="735"/>
      <c r="JH169" s="735"/>
      <c r="JI169" s="735"/>
      <c r="JJ169" s="735"/>
      <c r="JK169" s="735"/>
      <c r="JL169" s="735"/>
      <c r="JM169" s="735"/>
      <c r="JN169" s="735"/>
      <c r="JO169" s="735"/>
      <c r="JP169" s="735"/>
      <c r="JQ169" s="735"/>
      <c r="JR169" s="735"/>
      <c r="JS169" s="735"/>
      <c r="JT169" s="735"/>
      <c r="JU169" s="735"/>
    </row>
    <row r="170" spans="1:281" ht="15" hidden="1" customHeight="1" x14ac:dyDescent="0.25">
      <c r="A170" s="460" t="s">
        <v>214</v>
      </c>
      <c r="B170" s="461"/>
      <c r="C170" s="424"/>
      <c r="D170" s="424"/>
      <c r="E170" s="425" t="s">
        <v>215</v>
      </c>
      <c r="F170" s="430">
        <f t="shared" ref="F170:R170" si="146">F171</f>
        <v>0</v>
      </c>
      <c r="G170" s="427">
        <f t="shared" si="146"/>
        <v>0</v>
      </c>
      <c r="H170" s="427">
        <f t="shared" si="146"/>
        <v>0</v>
      </c>
      <c r="I170" s="427">
        <f t="shared" si="146"/>
        <v>0</v>
      </c>
      <c r="J170" s="428">
        <f t="shared" si="146"/>
        <v>0</v>
      </c>
      <c r="K170" s="427">
        <f t="shared" si="146"/>
        <v>0</v>
      </c>
      <c r="L170" s="427">
        <f t="shared" si="146"/>
        <v>0</v>
      </c>
      <c r="M170" s="427">
        <f t="shared" si="146"/>
        <v>0</v>
      </c>
      <c r="N170" s="427">
        <f t="shared" si="146"/>
        <v>0</v>
      </c>
      <c r="O170" s="427">
        <f t="shared" si="146"/>
        <v>0</v>
      </c>
      <c r="P170" s="427">
        <f t="shared" si="146"/>
        <v>0</v>
      </c>
      <c r="Q170" s="427">
        <f t="shared" si="146"/>
        <v>0</v>
      </c>
      <c r="R170" s="427">
        <f t="shared" si="146"/>
        <v>0</v>
      </c>
      <c r="S170" s="427"/>
      <c r="T170" s="427"/>
      <c r="U170" s="430"/>
      <c r="V170" s="430"/>
      <c r="W170" s="430"/>
      <c r="X170" s="430"/>
      <c r="Y170" s="430"/>
      <c r="Z170" s="430"/>
      <c r="AA170" s="431">
        <f t="shared" si="91"/>
        <v>0</v>
      </c>
      <c r="AB170" s="432">
        <f t="shared" si="144"/>
        <v>0</v>
      </c>
      <c r="AC170" s="427">
        <f t="shared" ref="AC170:AR170" si="147">AC171</f>
        <v>0</v>
      </c>
      <c r="AD170" s="427">
        <f t="shared" si="147"/>
        <v>0</v>
      </c>
      <c r="AE170" s="427">
        <f t="shared" si="147"/>
        <v>0</v>
      </c>
      <c r="AF170" s="427">
        <f t="shared" si="147"/>
        <v>0</v>
      </c>
      <c r="AG170" s="427">
        <f t="shared" si="147"/>
        <v>0</v>
      </c>
      <c r="AH170" s="427">
        <f t="shared" si="147"/>
        <v>0</v>
      </c>
      <c r="AI170" s="427">
        <f t="shared" si="147"/>
        <v>0</v>
      </c>
      <c r="AJ170" s="427">
        <f t="shared" si="147"/>
        <v>0</v>
      </c>
      <c r="AK170" s="427">
        <f t="shared" si="147"/>
        <v>0</v>
      </c>
      <c r="AL170" s="427">
        <f t="shared" si="147"/>
        <v>0</v>
      </c>
      <c r="AM170" s="427">
        <f t="shared" si="147"/>
        <v>0</v>
      </c>
      <c r="AN170" s="427"/>
      <c r="AO170" s="427"/>
      <c r="AP170" s="427"/>
      <c r="AQ170" s="427"/>
      <c r="AR170" s="427">
        <f t="shared" si="147"/>
        <v>0</v>
      </c>
      <c r="AS170" s="427"/>
      <c r="AT170" s="427"/>
      <c r="AU170" s="427"/>
      <c r="AV170" s="427"/>
      <c r="AW170" s="427"/>
      <c r="AX170" s="427"/>
      <c r="AY170" s="427"/>
      <c r="AZ170" s="427"/>
      <c r="BA170" s="171">
        <f t="shared" si="138"/>
        <v>0</v>
      </c>
      <c r="BB170" s="172">
        <f t="shared" si="130"/>
        <v>0</v>
      </c>
      <c r="BC170" s="173"/>
      <c r="BD170" s="173"/>
      <c r="BE170" s="173"/>
      <c r="BF170" s="173"/>
      <c r="BG170" s="173"/>
      <c r="BH170" s="173"/>
      <c r="BI170" s="173"/>
      <c r="BJ170" s="173"/>
      <c r="BK170" s="173"/>
      <c r="BL170" s="173"/>
      <c r="BM170" s="174">
        <f>+BA170-BB170</f>
        <v>0</v>
      </c>
      <c r="BN170" s="175"/>
      <c r="BO170" s="175"/>
      <c r="BP170" s="175"/>
      <c r="BQ170" s="175"/>
      <c r="BR170" s="175"/>
      <c r="BS170" s="175"/>
      <c r="BT170" s="175"/>
      <c r="BU170" s="175"/>
      <c r="BV170" s="175"/>
      <c r="BW170" s="176"/>
      <c r="BX170" s="176"/>
      <c r="BY170" s="434"/>
      <c r="BZ170" s="434">
        <f>+BZ171</f>
        <v>0</v>
      </c>
      <c r="CA170" s="434">
        <f t="shared" ref="CA170:CJ170" si="148">+CA171</f>
        <v>0</v>
      </c>
      <c r="CB170" s="434">
        <f t="shared" si="148"/>
        <v>0</v>
      </c>
      <c r="CC170" s="434">
        <f t="shared" si="148"/>
        <v>0</v>
      </c>
      <c r="CD170" s="434">
        <f t="shared" si="148"/>
        <v>0</v>
      </c>
      <c r="CE170" s="434">
        <f t="shared" si="148"/>
        <v>0</v>
      </c>
      <c r="CF170" s="434">
        <f t="shared" si="148"/>
        <v>0</v>
      </c>
      <c r="CG170" s="434">
        <f t="shared" si="148"/>
        <v>0</v>
      </c>
      <c r="CH170" s="434">
        <f t="shared" si="148"/>
        <v>0</v>
      </c>
      <c r="CI170" s="434">
        <f t="shared" si="148"/>
        <v>0</v>
      </c>
      <c r="CJ170" s="434">
        <f t="shared" si="148"/>
        <v>0</v>
      </c>
      <c r="CK170" s="434">
        <f t="shared" ref="CK170" si="149">CK171</f>
        <v>0</v>
      </c>
      <c r="CL170" s="502"/>
      <c r="CM170" s="502"/>
      <c r="CN170" s="503"/>
      <c r="CO170" s="179">
        <f t="shared" si="135"/>
        <v>0</v>
      </c>
      <c r="CP170" s="179">
        <f t="shared" si="136"/>
        <v>0</v>
      </c>
      <c r="CQ170" s="179">
        <f t="shared" si="123"/>
        <v>0</v>
      </c>
      <c r="CR170" s="179">
        <f t="shared" si="113"/>
        <v>0</v>
      </c>
      <c r="CS170" s="179">
        <f t="shared" si="114"/>
        <v>0</v>
      </c>
      <c r="CT170" s="179">
        <f t="shared" si="115"/>
        <v>0</v>
      </c>
      <c r="CU170" s="179">
        <f t="shared" si="116"/>
        <v>0</v>
      </c>
      <c r="CV170" s="179">
        <f t="shared" si="117"/>
        <v>0</v>
      </c>
      <c r="CW170" s="179">
        <f t="shared" si="118"/>
        <v>0</v>
      </c>
      <c r="CX170" s="179">
        <f t="shared" si="137"/>
        <v>0</v>
      </c>
      <c r="CY170" t="str">
        <f t="shared" si="119"/>
        <v/>
      </c>
    </row>
    <row r="171" spans="1:281" ht="15" hidden="1" customHeight="1" x14ac:dyDescent="0.25">
      <c r="A171" s="462">
        <v>34</v>
      </c>
      <c r="B171" s="463" t="s">
        <v>163</v>
      </c>
      <c r="C171" s="493"/>
      <c r="D171" s="493"/>
      <c r="E171" s="464" t="s">
        <v>216</v>
      </c>
      <c r="F171" s="467"/>
      <c r="G171" s="466"/>
      <c r="H171" s="466"/>
      <c r="I171" s="466"/>
      <c r="J171" s="470"/>
      <c r="K171" s="466"/>
      <c r="L171" s="466"/>
      <c r="M171" s="466"/>
      <c r="N171" s="466"/>
      <c r="O171" s="466"/>
      <c r="P171" s="466"/>
      <c r="Q171" s="466"/>
      <c r="R171" s="466"/>
      <c r="S171" s="466"/>
      <c r="T171" s="466"/>
      <c r="U171" s="467"/>
      <c r="V171" s="467"/>
      <c r="W171" s="467"/>
      <c r="X171" s="467"/>
      <c r="Y171" s="467"/>
      <c r="Z171" s="467"/>
      <c r="AA171" s="443">
        <f t="shared" si="91"/>
        <v>0</v>
      </c>
      <c r="AB171" s="432">
        <f t="shared" si="144"/>
        <v>0</v>
      </c>
      <c r="AC171" s="466"/>
      <c r="AD171" s="466"/>
      <c r="AE171" s="466"/>
      <c r="AF171" s="466"/>
      <c r="AG171" s="466"/>
      <c r="AH171" s="466"/>
      <c r="AI171" s="466"/>
      <c r="AJ171" s="466"/>
      <c r="AK171" s="466"/>
      <c r="AL171" s="466"/>
      <c r="AM171" s="466"/>
      <c r="AN171" s="466"/>
      <c r="AO171" s="466"/>
      <c r="AP171" s="466"/>
      <c r="AQ171" s="466"/>
      <c r="AR171" s="466"/>
      <c r="AS171" s="466"/>
      <c r="AT171" s="466"/>
      <c r="AU171" s="466"/>
      <c r="AV171" s="466"/>
      <c r="AW171" s="466"/>
      <c r="AX171" s="466"/>
      <c r="AY171" s="466"/>
      <c r="AZ171" s="466"/>
      <c r="BA171" s="186">
        <f t="shared" si="138"/>
        <v>0</v>
      </c>
      <c r="BB171" s="187">
        <f t="shared" si="130"/>
        <v>0</v>
      </c>
      <c r="BC171" s="173"/>
      <c r="BD171" s="173"/>
      <c r="BE171" s="173"/>
      <c r="BF171" s="173"/>
      <c r="BG171" s="173"/>
      <c r="BH171" s="173"/>
      <c r="BI171" s="173"/>
      <c r="BJ171" s="173"/>
      <c r="BK171" s="173"/>
      <c r="BL171" s="173"/>
      <c r="BM171" s="188">
        <f>+BA171-BB171</f>
        <v>0</v>
      </c>
      <c r="BN171" s="112"/>
      <c r="BO171" s="112"/>
      <c r="BP171" s="112"/>
      <c r="BQ171" s="112"/>
      <c r="BR171" s="112"/>
      <c r="BS171" s="112"/>
      <c r="BT171" s="112"/>
      <c r="BU171" s="112"/>
      <c r="BV171" s="112"/>
      <c r="BW171" s="31"/>
      <c r="BX171" s="31"/>
      <c r="BY171" s="468"/>
      <c r="BZ171" s="468"/>
      <c r="CA171" s="468"/>
      <c r="CB171" s="468"/>
      <c r="CC171" s="468"/>
      <c r="CD171" s="468"/>
      <c r="CE171" s="468"/>
      <c r="CF171" s="468"/>
      <c r="CG171" s="468"/>
      <c r="CH171" s="468"/>
      <c r="CI171" s="468"/>
      <c r="CJ171" s="469"/>
      <c r="CK171" s="495">
        <f>SUM(BY171:CJ171)</f>
        <v>0</v>
      </c>
      <c r="CL171" s="190"/>
      <c r="CM171" s="190"/>
      <c r="CN171" s="190"/>
      <c r="CO171" s="191">
        <f t="shared" si="135"/>
        <v>0</v>
      </c>
      <c r="CP171" s="191">
        <f t="shared" si="136"/>
        <v>0</v>
      </c>
      <c r="CQ171" s="191">
        <f t="shared" si="123"/>
        <v>0</v>
      </c>
      <c r="CR171" s="191">
        <f t="shared" si="113"/>
        <v>0</v>
      </c>
      <c r="CS171" s="191">
        <f t="shared" si="114"/>
        <v>0</v>
      </c>
      <c r="CT171" s="191">
        <f t="shared" si="115"/>
        <v>0</v>
      </c>
      <c r="CU171" s="191">
        <f t="shared" si="116"/>
        <v>0</v>
      </c>
      <c r="CV171" s="191">
        <f t="shared" si="117"/>
        <v>0</v>
      </c>
      <c r="CW171" s="191">
        <f t="shared" si="118"/>
        <v>0</v>
      </c>
      <c r="CX171" s="191">
        <f t="shared" si="137"/>
        <v>0</v>
      </c>
      <c r="CY171" t="str">
        <f t="shared" si="119"/>
        <v/>
      </c>
    </row>
    <row r="172" spans="1:281" ht="15.75" hidden="1" customHeight="1" thickBot="1" x14ac:dyDescent="0.3">
      <c r="A172" s="504" t="s">
        <v>217</v>
      </c>
      <c r="B172" s="505"/>
      <c r="C172" s="506"/>
      <c r="D172" s="506"/>
      <c r="E172" s="507" t="s">
        <v>218</v>
      </c>
      <c r="F172" s="508">
        <v>0</v>
      </c>
      <c r="G172" s="509"/>
      <c r="H172" s="509"/>
      <c r="I172" s="509"/>
      <c r="J172" s="509"/>
      <c r="K172" s="509"/>
      <c r="L172" s="509"/>
      <c r="M172" s="509"/>
      <c r="N172" s="509"/>
      <c r="O172" s="509"/>
      <c r="P172" s="509"/>
      <c r="Q172" s="509"/>
      <c r="R172" s="509"/>
      <c r="S172" s="509"/>
      <c r="T172" s="509"/>
      <c r="U172" s="508"/>
      <c r="V172" s="508"/>
      <c r="W172" s="508"/>
      <c r="X172" s="508"/>
      <c r="Y172" s="508"/>
      <c r="Z172" s="508"/>
      <c r="AA172" s="431">
        <f t="shared" si="91"/>
        <v>0</v>
      </c>
      <c r="AB172" s="432">
        <f t="shared" si="144"/>
        <v>0</v>
      </c>
      <c r="AC172" s="509"/>
      <c r="AD172" s="509"/>
      <c r="AE172" s="509"/>
      <c r="AF172" s="509"/>
      <c r="AG172" s="509"/>
      <c r="AH172" s="509"/>
      <c r="AI172" s="509"/>
      <c r="AJ172" s="509"/>
      <c r="AK172" s="509"/>
      <c r="AL172" s="509"/>
      <c r="AM172" s="509"/>
      <c r="AN172" s="509"/>
      <c r="AO172" s="509"/>
      <c r="AP172" s="509"/>
      <c r="AQ172" s="509"/>
      <c r="AR172" s="509"/>
      <c r="AS172" s="509"/>
      <c r="AT172" s="509"/>
      <c r="AU172" s="509"/>
      <c r="AV172" s="509"/>
      <c r="AW172" s="509"/>
      <c r="AX172" s="509"/>
      <c r="AY172" s="509"/>
      <c r="AZ172" s="509"/>
      <c r="BA172" s="171">
        <f t="shared" si="138"/>
        <v>0</v>
      </c>
      <c r="BB172" s="171">
        <f t="shared" si="130"/>
        <v>0</v>
      </c>
      <c r="BC172" s="173"/>
      <c r="BD172" s="173"/>
      <c r="BE172" s="173"/>
      <c r="BF172" s="173"/>
      <c r="BG172" s="173"/>
      <c r="BH172" s="173"/>
      <c r="BI172" s="173"/>
      <c r="BJ172" s="173"/>
      <c r="BK172" s="173"/>
      <c r="BL172" s="173"/>
      <c r="BM172" s="174"/>
      <c r="BN172" s="175"/>
      <c r="BO172" s="175"/>
      <c r="BP172" s="175"/>
      <c r="BQ172" s="175"/>
      <c r="BR172" s="175"/>
      <c r="BS172" s="175"/>
      <c r="BT172" s="175"/>
      <c r="BU172" s="175"/>
      <c r="BV172" s="175"/>
      <c r="BW172" s="510"/>
      <c r="BX172" s="510"/>
      <c r="BY172" s="511">
        <v>0</v>
      </c>
      <c r="BZ172" s="511"/>
      <c r="CA172" s="511"/>
      <c r="CB172" s="511"/>
      <c r="CC172" s="511"/>
      <c r="CD172" s="511"/>
      <c r="CE172" s="511"/>
      <c r="CF172" s="511"/>
      <c r="CG172" s="511"/>
      <c r="CH172" s="511"/>
      <c r="CI172" s="511"/>
      <c r="CJ172" s="512"/>
      <c r="CK172" s="513">
        <v>0</v>
      </c>
      <c r="CL172" s="502" t="e">
        <f>+CK172/BA172</f>
        <v>#DIV/0!</v>
      </c>
      <c r="CM172" s="502"/>
      <c r="CN172" s="503"/>
      <c r="CO172" s="179">
        <f t="shared" si="135"/>
        <v>0</v>
      </c>
      <c r="CP172" s="179">
        <f t="shared" si="136"/>
        <v>0</v>
      </c>
      <c r="CQ172" s="179">
        <f t="shared" si="123"/>
        <v>0</v>
      </c>
      <c r="CR172" s="179">
        <f t="shared" si="113"/>
        <v>0</v>
      </c>
      <c r="CS172" s="179">
        <f t="shared" si="114"/>
        <v>0</v>
      </c>
      <c r="CT172" s="179">
        <f t="shared" si="115"/>
        <v>0</v>
      </c>
      <c r="CU172" s="179">
        <f t="shared" si="116"/>
        <v>0</v>
      </c>
      <c r="CV172" s="179">
        <f t="shared" si="117"/>
        <v>0</v>
      </c>
      <c r="CW172" s="179">
        <f t="shared" si="118"/>
        <v>0</v>
      </c>
      <c r="CX172" s="179">
        <f t="shared" si="137"/>
        <v>0</v>
      </c>
      <c r="CY172" t="str">
        <f t="shared" si="119"/>
        <v/>
      </c>
    </row>
    <row r="173" spans="1:281" x14ac:dyDescent="0.25">
      <c r="F173" s="514"/>
      <c r="G173" s="514"/>
      <c r="H173" s="514"/>
      <c r="I173" s="514"/>
      <c r="J173" s="514"/>
      <c r="K173" s="514"/>
      <c r="L173" s="514"/>
      <c r="M173" s="514"/>
      <c r="N173" s="514"/>
      <c r="O173" s="514"/>
      <c r="P173" s="514"/>
      <c r="Q173" s="514"/>
      <c r="R173" s="514"/>
      <c r="S173" s="514"/>
      <c r="T173" s="514"/>
      <c r="U173" s="514"/>
      <c r="V173" s="514"/>
      <c r="W173" s="514"/>
      <c r="X173" s="514"/>
      <c r="Y173" s="514">
        <v>839343000</v>
      </c>
      <c r="Z173" s="514"/>
      <c r="AA173" s="515"/>
      <c r="AB173" s="515"/>
      <c r="AC173" s="514"/>
      <c r="AD173" s="514"/>
      <c r="AE173" s="514"/>
      <c r="AF173" s="514"/>
      <c r="AG173" s="514"/>
      <c r="AH173" s="514"/>
      <c r="AI173" s="514"/>
      <c r="AJ173" s="514"/>
      <c r="AK173" s="514"/>
      <c r="AL173" s="514"/>
      <c r="AM173" s="514"/>
      <c r="AN173" s="514"/>
      <c r="AO173" s="514"/>
      <c r="AP173" s="514"/>
      <c r="AQ173" s="514"/>
      <c r="AR173" s="514"/>
      <c r="AS173" s="514"/>
      <c r="AT173" s="514"/>
      <c r="AU173" s="514"/>
      <c r="AV173" s="514"/>
      <c r="AW173" s="514"/>
      <c r="AX173" s="514"/>
      <c r="AY173" s="514"/>
      <c r="AZ173" s="514"/>
      <c r="BA173" s="514"/>
      <c r="BB173" s="514"/>
      <c r="BC173" s="514"/>
      <c r="BD173" s="514"/>
      <c r="BE173" s="514"/>
      <c r="BF173" s="514"/>
      <c r="BG173" s="514"/>
      <c r="BH173" s="514"/>
      <c r="BI173" s="514"/>
      <c r="BJ173" s="514"/>
      <c r="BK173" s="514"/>
      <c r="BL173" s="514"/>
      <c r="BM173" s="514"/>
      <c r="BN173" s="514"/>
      <c r="BO173" s="514"/>
      <c r="BP173" s="514"/>
      <c r="BQ173" s="514"/>
      <c r="BR173" s="514"/>
      <c r="BS173" s="514"/>
      <c r="BT173" s="514"/>
      <c r="BU173" s="514"/>
      <c r="BV173" s="514"/>
      <c r="CO173" s="3">
        <f t="shared" si="135"/>
        <v>0</v>
      </c>
      <c r="CP173" s="3">
        <f t="shared" ref="CP173:CP175" si="150">+BA173-CK173</f>
        <v>0</v>
      </c>
      <c r="CQ173" s="3">
        <f t="shared" si="123"/>
        <v>0</v>
      </c>
      <c r="CR173" s="3">
        <f t="shared" si="113"/>
        <v>0</v>
      </c>
      <c r="CS173" s="3">
        <f t="shared" si="114"/>
        <v>0</v>
      </c>
      <c r="CT173" s="3">
        <f t="shared" si="115"/>
        <v>0</v>
      </c>
      <c r="CU173" s="3">
        <f t="shared" si="116"/>
        <v>0</v>
      </c>
      <c r="CV173" s="3">
        <f t="shared" si="117"/>
        <v>0</v>
      </c>
      <c r="CW173" s="3">
        <f t="shared" si="118"/>
        <v>0</v>
      </c>
      <c r="CX173" s="3">
        <f t="shared" si="137"/>
        <v>0</v>
      </c>
      <c r="CY173" t="str">
        <f t="shared" si="119"/>
        <v/>
      </c>
    </row>
    <row r="174" spans="1:281" x14ac:dyDescent="0.25">
      <c r="F174" s="514"/>
      <c r="G174" s="514"/>
      <c r="H174" s="514"/>
      <c r="I174" s="514"/>
      <c r="J174" s="514"/>
      <c r="K174" s="514"/>
      <c r="L174" s="514"/>
      <c r="M174" s="514"/>
      <c r="N174" s="514"/>
      <c r="O174" s="514"/>
      <c r="P174" s="514"/>
      <c r="Q174" s="514"/>
      <c r="R174" s="514"/>
      <c r="S174" s="514"/>
      <c r="T174" s="514"/>
      <c r="U174" s="514"/>
      <c r="V174" s="514"/>
      <c r="W174" s="514"/>
      <c r="X174" s="514"/>
      <c r="Y174" s="514"/>
      <c r="Z174" s="514"/>
      <c r="AA174" s="515"/>
      <c r="AB174" s="515"/>
      <c r="AC174" s="514"/>
      <c r="AD174" s="514"/>
      <c r="AE174" s="514"/>
      <c r="AF174" s="514"/>
      <c r="AG174" s="514"/>
      <c r="AH174" s="514"/>
      <c r="AI174" s="514"/>
      <c r="AJ174" s="514"/>
      <c r="AK174" s="514"/>
      <c r="AL174" s="514"/>
      <c r="AM174" s="514"/>
      <c r="AN174" s="514"/>
      <c r="AO174" s="514"/>
      <c r="AP174" s="514"/>
      <c r="AQ174" s="514"/>
      <c r="AR174" s="514"/>
      <c r="AS174" s="514"/>
      <c r="AT174" s="514"/>
      <c r="AU174" s="514"/>
      <c r="AV174" s="514"/>
      <c r="AW174" s="514"/>
      <c r="AX174" s="514"/>
      <c r="AY174" s="514"/>
      <c r="AZ174" s="514"/>
      <c r="BA174" s="514"/>
      <c r="BB174" s="516">
        <f>+BB29-BB170</f>
        <v>0</v>
      </c>
      <c r="BC174" s="514"/>
      <c r="BD174" s="514"/>
      <c r="BE174" s="514"/>
      <c r="BF174" s="514"/>
      <c r="BG174" s="514"/>
      <c r="BH174" s="514"/>
      <c r="BI174" s="514"/>
      <c r="BJ174" s="514"/>
      <c r="BK174" s="514"/>
      <c r="BL174" s="514"/>
      <c r="BM174" s="514"/>
      <c r="BN174" s="514"/>
      <c r="BO174" s="514"/>
      <c r="BP174" s="514"/>
      <c r="BQ174" s="514"/>
      <c r="BR174" s="514"/>
      <c r="BS174" s="514"/>
      <c r="BT174" s="514"/>
      <c r="BU174" s="514"/>
      <c r="BV174" s="514"/>
      <c r="CO174" s="3">
        <f t="shared" si="135"/>
        <v>0</v>
      </c>
      <c r="CP174" s="3">
        <f t="shared" si="150"/>
        <v>0</v>
      </c>
      <c r="CQ174" s="3">
        <f t="shared" si="123"/>
        <v>0</v>
      </c>
      <c r="CR174" s="3">
        <f t="shared" si="113"/>
        <v>0</v>
      </c>
      <c r="CS174" s="3">
        <f t="shared" si="114"/>
        <v>0</v>
      </c>
      <c r="CT174" s="3">
        <f t="shared" si="115"/>
        <v>0</v>
      </c>
      <c r="CU174" s="3">
        <f t="shared" si="116"/>
        <v>0</v>
      </c>
      <c r="CV174" s="3">
        <f t="shared" si="117"/>
        <v>0</v>
      </c>
      <c r="CW174" s="3">
        <f t="shared" si="118"/>
        <v>0</v>
      </c>
      <c r="CX174" s="3">
        <f t="shared" si="137"/>
        <v>0</v>
      </c>
      <c r="CY174" t="str">
        <f t="shared" si="119"/>
        <v/>
      </c>
    </row>
    <row r="175" spans="1:281" x14ac:dyDescent="0.25">
      <c r="F175" s="514"/>
      <c r="G175" s="514">
        <v>37</v>
      </c>
      <c r="H175" s="514"/>
      <c r="I175" s="514"/>
      <c r="J175" s="514"/>
      <c r="K175" s="514"/>
      <c r="L175" s="514"/>
      <c r="M175" s="514"/>
      <c r="N175" s="514"/>
      <c r="O175" s="514"/>
      <c r="P175" s="514"/>
      <c r="Q175" s="514"/>
      <c r="R175" s="514"/>
      <c r="S175" s="514"/>
      <c r="T175" s="514"/>
      <c r="U175" s="514"/>
      <c r="V175" s="514"/>
      <c r="W175" s="514"/>
      <c r="X175" s="514"/>
      <c r="Y175" s="514"/>
      <c r="Z175" s="514"/>
      <c r="AA175" s="515"/>
      <c r="AB175" s="515"/>
      <c r="AC175" s="514">
        <f t="shared" ref="AC175:AZ175" si="151">SUBTOTAL(9,AC88:AC169)</f>
        <v>0</v>
      </c>
      <c r="AD175" s="514">
        <f t="shared" si="151"/>
        <v>0</v>
      </c>
      <c r="AE175" s="514">
        <f>SUBTOTAL(9,AE88:AE169)</f>
        <v>0</v>
      </c>
      <c r="AF175" s="514">
        <f t="shared" si="151"/>
        <v>0</v>
      </c>
      <c r="AG175" s="514">
        <f t="shared" si="151"/>
        <v>0</v>
      </c>
      <c r="AH175" s="514">
        <f t="shared" si="151"/>
        <v>0</v>
      </c>
      <c r="AI175" s="514">
        <f t="shared" si="151"/>
        <v>0</v>
      </c>
      <c r="AJ175" s="514">
        <f t="shared" si="151"/>
        <v>0</v>
      </c>
      <c r="AK175" s="514">
        <f t="shared" si="151"/>
        <v>0</v>
      </c>
      <c r="AL175" s="514">
        <f t="shared" si="151"/>
        <v>0</v>
      </c>
      <c r="AM175" s="514">
        <f t="shared" si="151"/>
        <v>0</v>
      </c>
      <c r="AN175" s="514">
        <f t="shared" si="151"/>
        <v>0</v>
      </c>
      <c r="AO175" s="514">
        <f t="shared" si="151"/>
        <v>0</v>
      </c>
      <c r="AP175" s="514">
        <f t="shared" si="151"/>
        <v>0</v>
      </c>
      <c r="AQ175" s="514">
        <f t="shared" si="151"/>
        <v>0</v>
      </c>
      <c r="AR175" s="514">
        <f t="shared" si="151"/>
        <v>0</v>
      </c>
      <c r="AS175" s="514">
        <f t="shared" si="151"/>
        <v>0</v>
      </c>
      <c r="AT175" s="514">
        <f t="shared" si="151"/>
        <v>0</v>
      </c>
      <c r="AU175" s="514">
        <f t="shared" si="151"/>
        <v>0</v>
      </c>
      <c r="AV175" s="514">
        <f t="shared" si="151"/>
        <v>0</v>
      </c>
      <c r="AW175" s="514">
        <f t="shared" si="151"/>
        <v>0</v>
      </c>
      <c r="AX175" s="514">
        <f t="shared" si="151"/>
        <v>0</v>
      </c>
      <c r="AY175" s="514">
        <f t="shared" si="151"/>
        <v>0</v>
      </c>
      <c r="AZ175" s="514">
        <f t="shared" si="151"/>
        <v>0</v>
      </c>
      <c r="BA175" s="514"/>
      <c r="BB175" s="514"/>
      <c r="BC175" s="514"/>
      <c r="BD175" s="514"/>
      <c r="BE175" s="514"/>
      <c r="BF175" s="514"/>
      <c r="BG175" s="514"/>
      <c r="BH175" s="514"/>
      <c r="BI175" s="514"/>
      <c r="BJ175" s="514"/>
      <c r="BK175" s="514"/>
      <c r="BL175" s="514"/>
      <c r="BM175" s="514"/>
      <c r="BN175" s="514"/>
      <c r="BO175" s="514"/>
      <c r="BP175" s="514"/>
      <c r="BQ175" s="514"/>
      <c r="BR175" s="514"/>
      <c r="BS175" s="514"/>
      <c r="BT175" s="514"/>
      <c r="BU175" s="514"/>
      <c r="BV175" s="514"/>
      <c r="CP175" s="3">
        <f t="shared" si="150"/>
        <v>0</v>
      </c>
    </row>
    <row r="176" spans="1:281" x14ac:dyDescent="0.25">
      <c r="F176" s="514"/>
      <c r="G176" s="514">
        <v>134</v>
      </c>
      <c r="H176" s="514"/>
      <c r="I176" s="514"/>
      <c r="J176" s="514"/>
      <c r="K176" s="514"/>
      <c r="L176" s="514"/>
      <c r="M176" s="514"/>
      <c r="N176" s="514"/>
      <c r="O176" s="514"/>
      <c r="P176" s="514"/>
      <c r="Q176" s="514"/>
      <c r="R176" s="514"/>
      <c r="S176" s="514"/>
      <c r="T176" s="514"/>
      <c r="U176" s="514"/>
      <c r="V176" s="514"/>
      <c r="W176" s="514"/>
      <c r="X176" s="514"/>
      <c r="Y176" s="514"/>
      <c r="Z176" s="514"/>
      <c r="AA176" s="515"/>
      <c r="AB176" s="515"/>
      <c r="AC176" s="517">
        <f>SUM(AC31:AC172)</f>
        <v>0</v>
      </c>
      <c r="AD176" s="517">
        <f t="shared" ref="AD176:AZ176" si="152">SUM(AD31:AD172)</f>
        <v>0</v>
      </c>
      <c r="AE176" s="517">
        <f>SUM(AE31:AE172)</f>
        <v>0</v>
      </c>
      <c r="AF176" s="517">
        <f t="shared" si="152"/>
        <v>0</v>
      </c>
      <c r="AG176" s="517">
        <f t="shared" si="152"/>
        <v>0</v>
      </c>
      <c r="AH176" s="517">
        <f t="shared" si="152"/>
        <v>0</v>
      </c>
      <c r="AI176" s="517">
        <f t="shared" si="152"/>
        <v>0</v>
      </c>
      <c r="AJ176" s="517">
        <f t="shared" si="152"/>
        <v>0</v>
      </c>
      <c r="AK176" s="517">
        <f t="shared" si="152"/>
        <v>0</v>
      </c>
      <c r="AL176" s="517">
        <f t="shared" si="152"/>
        <v>0</v>
      </c>
      <c r="AM176" s="517">
        <f t="shared" si="152"/>
        <v>0</v>
      </c>
      <c r="AN176" s="517">
        <f t="shared" si="152"/>
        <v>0</v>
      </c>
      <c r="AO176" s="517">
        <f t="shared" si="152"/>
        <v>0</v>
      </c>
      <c r="AP176" s="517">
        <f t="shared" si="152"/>
        <v>0</v>
      </c>
      <c r="AQ176" s="517">
        <f t="shared" si="152"/>
        <v>0</v>
      </c>
      <c r="AR176" s="517">
        <f t="shared" si="152"/>
        <v>0</v>
      </c>
      <c r="AS176" s="517">
        <f t="shared" si="152"/>
        <v>0</v>
      </c>
      <c r="AT176" s="517">
        <f>SUM(AT31:AT172)</f>
        <v>0</v>
      </c>
      <c r="AU176" s="517">
        <f t="shared" si="152"/>
        <v>0</v>
      </c>
      <c r="AV176" s="517">
        <f t="shared" si="152"/>
        <v>0</v>
      </c>
      <c r="AW176" s="517">
        <f t="shared" si="152"/>
        <v>0</v>
      </c>
      <c r="AX176" s="517">
        <f t="shared" si="152"/>
        <v>0</v>
      </c>
      <c r="AY176" s="517">
        <f t="shared" si="152"/>
        <v>0</v>
      </c>
      <c r="AZ176" s="517">
        <f t="shared" si="152"/>
        <v>0</v>
      </c>
      <c r="BA176" s="514"/>
      <c r="BB176" s="514"/>
      <c r="BC176" s="514"/>
      <c r="BD176" s="514"/>
      <c r="BE176" s="514"/>
      <c r="BF176" s="514"/>
      <c r="BG176" s="514"/>
      <c r="BH176" s="514"/>
      <c r="BI176" s="514"/>
      <c r="BJ176" s="514"/>
      <c r="BK176" s="514"/>
      <c r="BL176" s="514"/>
      <c r="BM176" s="514"/>
      <c r="BN176" s="514"/>
      <c r="BO176" s="514"/>
      <c r="BP176" s="514"/>
      <c r="BQ176" s="514"/>
      <c r="BR176" s="514"/>
      <c r="BS176" s="514"/>
      <c r="BT176" s="514"/>
      <c r="BU176" s="514"/>
      <c r="BV176" s="514"/>
    </row>
    <row r="177" spans="6:74" x14ac:dyDescent="0.25">
      <c r="F177" s="514"/>
      <c r="G177" s="514">
        <v>683</v>
      </c>
      <c r="H177" s="514"/>
      <c r="I177" s="514"/>
      <c r="J177" s="514"/>
      <c r="K177" s="514"/>
      <c r="L177" s="514"/>
      <c r="M177" s="514"/>
      <c r="N177" s="514"/>
      <c r="O177" s="514"/>
      <c r="P177" s="514"/>
      <c r="Q177" s="514"/>
      <c r="R177" s="514"/>
      <c r="S177" s="514"/>
      <c r="T177" s="514"/>
      <c r="U177" s="514"/>
      <c r="V177" s="514"/>
      <c r="W177" s="514"/>
      <c r="X177" s="514"/>
      <c r="Y177" s="514"/>
      <c r="Z177" s="514"/>
      <c r="AA177" s="515"/>
      <c r="AB177" s="515"/>
      <c r="AC177" s="514">
        <v>683</v>
      </c>
      <c r="AD177" s="514"/>
      <c r="AE177" s="514"/>
      <c r="AF177" s="514"/>
      <c r="AG177" s="514"/>
      <c r="AH177" s="514"/>
      <c r="AI177" s="514"/>
      <c r="AJ177" s="514"/>
      <c r="AK177" s="514"/>
      <c r="AL177" s="514"/>
      <c r="AM177" s="514"/>
      <c r="AN177" s="514"/>
      <c r="AO177" s="514"/>
      <c r="AP177" s="514"/>
      <c r="AQ177" s="514"/>
      <c r="AR177" s="514"/>
      <c r="AS177" s="514"/>
      <c r="AT177" s="514"/>
      <c r="AU177" s="514"/>
      <c r="AV177" s="514"/>
      <c r="AW177" s="514"/>
      <c r="AX177" s="514"/>
      <c r="AY177" s="514"/>
      <c r="AZ177" s="514"/>
      <c r="BA177" s="514"/>
      <c r="BB177" s="514"/>
      <c r="BC177" s="514"/>
      <c r="BD177" s="514"/>
      <c r="BE177" s="514"/>
      <c r="BF177" s="514"/>
      <c r="BG177" s="514"/>
      <c r="BH177" s="514"/>
      <c r="BI177" s="514"/>
      <c r="BJ177" s="514"/>
      <c r="BK177" s="514"/>
      <c r="BL177" s="514"/>
      <c r="BM177" s="514"/>
      <c r="BN177" s="514"/>
      <c r="BO177" s="514"/>
      <c r="BP177" s="514"/>
      <c r="BQ177" s="514"/>
      <c r="BR177" s="514"/>
      <c r="BS177" s="514"/>
      <c r="BT177" s="514"/>
      <c r="BU177" s="514"/>
      <c r="BV177" s="514"/>
    </row>
  </sheetData>
  <autoFilter ref="A29:CK177" xr:uid="{00000000-0009-0000-0000-000002000000}"/>
  <mergeCells count="55">
    <mergeCell ref="F6:F10"/>
    <mergeCell ref="AA6:AA10"/>
    <mergeCell ref="AB6:AB10"/>
    <mergeCell ref="BA6:BA10"/>
    <mergeCell ref="BB6:BB10"/>
    <mergeCell ref="CE6:CE10"/>
    <mergeCell ref="CF6:CF10"/>
    <mergeCell ref="G5:T5"/>
    <mergeCell ref="AC5:BA5"/>
    <mergeCell ref="BY5:CK5"/>
    <mergeCell ref="BY6:BY10"/>
    <mergeCell ref="BZ6:BZ10"/>
    <mergeCell ref="CL30:CN30"/>
    <mergeCell ref="CP6:CP10"/>
    <mergeCell ref="CQ6:CQ10"/>
    <mergeCell ref="CR6:CR10"/>
    <mergeCell ref="CS6:CS10"/>
    <mergeCell ref="CO6:CO10"/>
    <mergeCell ref="CV6:CV10"/>
    <mergeCell ref="CW6:CW10"/>
    <mergeCell ref="CX6:CX10"/>
    <mergeCell ref="A8:E8"/>
    <mergeCell ref="A10:E10"/>
    <mergeCell ref="CT6:CT10"/>
    <mergeCell ref="CU6:CU10"/>
    <mergeCell ref="CG6:CG10"/>
    <mergeCell ref="CH6:CH10"/>
    <mergeCell ref="CI6:CI10"/>
    <mergeCell ref="CJ6:CJ10"/>
    <mergeCell ref="CK6:CK10"/>
    <mergeCell ref="CA6:CA10"/>
    <mergeCell ref="CB6:CB10"/>
    <mergeCell ref="CC6:CC10"/>
    <mergeCell ref="CD6:CD10"/>
    <mergeCell ref="CL127:CM127"/>
    <mergeCell ref="CL31:CM31"/>
    <mergeCell ref="CL59:CM59"/>
    <mergeCell ref="CL82:CM82"/>
    <mergeCell ref="CL88:CN88"/>
    <mergeCell ref="CL89:CM89"/>
    <mergeCell ref="CL92:CM92"/>
    <mergeCell ref="CL94:CM94"/>
    <mergeCell ref="CL103:CM103"/>
    <mergeCell ref="CL111:CM111"/>
    <mergeCell ref="CL117:CM117"/>
    <mergeCell ref="CL120:CM120"/>
    <mergeCell ref="CL158:CN158"/>
    <mergeCell ref="CL160:CN160"/>
    <mergeCell ref="CL162:CN162"/>
    <mergeCell ref="CL131:CM131"/>
    <mergeCell ref="CL133:CM133"/>
    <mergeCell ref="CL138:CM138"/>
    <mergeCell ref="CL143:CN143"/>
    <mergeCell ref="CL144:CM144"/>
    <mergeCell ref="CL146:CN146"/>
  </mergeCells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Func.</vt:lpstr>
      <vt:lpstr>Func.!Área_de_impresión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Madariaga</dc:creator>
  <cp:lastModifiedBy>marcela ponce</cp:lastModifiedBy>
  <dcterms:created xsi:type="dcterms:W3CDTF">2022-04-14T03:04:19Z</dcterms:created>
  <dcterms:modified xsi:type="dcterms:W3CDTF">2022-04-14T03:04:19Z</dcterms:modified>
</cp:coreProperties>
</file>