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nforme core - septiembre 2021\"/>
    </mc:Choice>
  </mc:AlternateContent>
  <bookViews>
    <workbookView xWindow="0" yWindow="0" windowWidth="20490" windowHeight="7455"/>
  </bookViews>
  <sheets>
    <sheet name="MAULE 02" sheetId="1" r:id="rId1"/>
  </sheets>
  <externalReferences>
    <externalReference r:id="rId2"/>
  </externalReferences>
  <definedNames>
    <definedName name="_xlnm._FilterDatabase" localSheetId="0" hidden="1">'MAULE 02'!$A$100:$AO$211</definedName>
    <definedName name="_xlnm.Print_Area" localSheetId="0">'MAULE 02'!$A$7:$I$206</definedName>
    <definedName name="CONSULTA_EXPORTACION" localSheetId="0">#REF!</definedName>
    <definedName name="CONSULTA_EXPORTACION">#REF!</definedName>
    <definedName name="llll" localSheetId="0">#REF!</definedName>
    <definedName name="llll">#REF!</definedName>
    <definedName name="PROVINCIA">#REF!</definedName>
    <definedName name="_xlnm.Print_Titles" localSheetId="0">'MAULE 02'!$7:$11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09" i="1" l="1"/>
  <c r="AN209" i="1"/>
  <c r="AO208" i="1"/>
  <c r="AN208" i="1"/>
  <c r="AM207" i="1"/>
  <c r="AL207" i="1"/>
  <c r="AK207" i="1"/>
  <c r="AJ207" i="1"/>
  <c r="AI207" i="1"/>
  <c r="AH207" i="1"/>
  <c r="AG207" i="1"/>
  <c r="AF207" i="1"/>
  <c r="AE207" i="1"/>
  <c r="AD207" i="1"/>
  <c r="AC207" i="1"/>
  <c r="AB207" i="1"/>
  <c r="AA207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AO207" i="1" s="1"/>
  <c r="AD206" i="1"/>
  <c r="AO206" i="1" s="1"/>
  <c r="AO205" i="1"/>
  <c r="AN205" i="1"/>
  <c r="AO204" i="1"/>
  <c r="AN204" i="1"/>
  <c r="AO203" i="1"/>
  <c r="AN203" i="1"/>
  <c r="AO202" i="1"/>
  <c r="AN202" i="1"/>
  <c r="AO201" i="1"/>
  <c r="AN201" i="1"/>
  <c r="AO200" i="1"/>
  <c r="AN200" i="1"/>
  <c r="AO199" i="1"/>
  <c r="AN199" i="1"/>
  <c r="AO198" i="1"/>
  <c r="AN198" i="1"/>
  <c r="AO197" i="1"/>
  <c r="AN197" i="1"/>
  <c r="AO196" i="1"/>
  <c r="AN196" i="1"/>
  <c r="AO195" i="1"/>
  <c r="AN195" i="1"/>
  <c r="AO194" i="1"/>
  <c r="AN194" i="1"/>
  <c r="AO193" i="1"/>
  <c r="AN193" i="1"/>
  <c r="AO192" i="1"/>
  <c r="AN192" i="1"/>
  <c r="AO191" i="1"/>
  <c r="AN191" i="1"/>
  <c r="AO190" i="1"/>
  <c r="AN190" i="1"/>
  <c r="AO189" i="1"/>
  <c r="AN189" i="1"/>
  <c r="AO188" i="1"/>
  <c r="AN188" i="1"/>
  <c r="N187" i="1"/>
  <c r="AO187" i="1" s="1"/>
  <c r="AO186" i="1"/>
  <c r="AN186" i="1"/>
  <c r="AO185" i="1"/>
  <c r="AN185" i="1"/>
  <c r="AO184" i="1"/>
  <c r="AN184" i="1"/>
  <c r="AO183" i="1"/>
  <c r="AN183" i="1"/>
  <c r="AO182" i="1"/>
  <c r="AN182" i="1"/>
  <c r="AO181" i="1"/>
  <c r="AN181" i="1"/>
  <c r="AO180" i="1"/>
  <c r="AN180" i="1"/>
  <c r="AO179" i="1"/>
  <c r="AN179" i="1"/>
  <c r="AO178" i="1"/>
  <c r="AN178" i="1"/>
  <c r="AO177" i="1"/>
  <c r="AN177" i="1"/>
  <c r="AO176" i="1"/>
  <c r="AN176" i="1"/>
  <c r="AO175" i="1"/>
  <c r="AN175" i="1"/>
  <c r="AO174" i="1"/>
  <c r="AN174" i="1"/>
  <c r="AO173" i="1"/>
  <c r="AN173" i="1"/>
  <c r="AO172" i="1"/>
  <c r="AN172" i="1"/>
  <c r="AO171" i="1"/>
  <c r="AN171" i="1"/>
  <c r="AO170" i="1"/>
  <c r="AN170" i="1"/>
  <c r="AO169" i="1"/>
  <c r="AN169" i="1"/>
  <c r="AO168" i="1"/>
  <c r="AN168" i="1"/>
  <c r="AO167" i="1"/>
  <c r="AN167" i="1"/>
  <c r="AO166" i="1"/>
  <c r="AN166" i="1"/>
  <c r="AO165" i="1"/>
  <c r="AN165" i="1"/>
  <c r="AO164" i="1"/>
  <c r="AN164" i="1"/>
  <c r="AO163" i="1"/>
  <c r="AN163" i="1"/>
  <c r="AO162" i="1"/>
  <c r="AN162" i="1"/>
  <c r="AO161" i="1"/>
  <c r="AN161" i="1"/>
  <c r="AO160" i="1"/>
  <c r="AN160" i="1"/>
  <c r="AO159" i="1"/>
  <c r="AN159" i="1"/>
  <c r="AO158" i="1"/>
  <c r="AN158" i="1"/>
  <c r="AO157" i="1"/>
  <c r="AN157" i="1"/>
  <c r="AO156" i="1"/>
  <c r="AN156" i="1"/>
  <c r="AO155" i="1"/>
  <c r="AN155" i="1"/>
  <c r="AO154" i="1"/>
  <c r="AN154" i="1"/>
  <c r="AO153" i="1"/>
  <c r="AN153" i="1"/>
  <c r="AO152" i="1"/>
  <c r="AN152" i="1"/>
  <c r="AO151" i="1"/>
  <c r="AN151" i="1"/>
  <c r="AO150" i="1"/>
  <c r="AN150" i="1"/>
  <c r="AO149" i="1"/>
  <c r="AN149" i="1"/>
  <c r="AO148" i="1"/>
  <c r="AN148" i="1"/>
  <c r="AO147" i="1"/>
  <c r="AN147" i="1"/>
  <c r="AO146" i="1"/>
  <c r="AN146" i="1"/>
  <c r="AO145" i="1"/>
  <c r="AN145" i="1"/>
  <c r="AO144" i="1"/>
  <c r="AN144" i="1"/>
  <c r="AO143" i="1"/>
  <c r="AN143" i="1"/>
  <c r="AO142" i="1"/>
  <c r="AN142" i="1"/>
  <c r="AO141" i="1"/>
  <c r="AN141" i="1"/>
  <c r="AO140" i="1"/>
  <c r="AN140" i="1"/>
  <c r="AO139" i="1"/>
  <c r="AN139" i="1"/>
  <c r="AO138" i="1"/>
  <c r="AN138" i="1"/>
  <c r="AO137" i="1"/>
  <c r="AN137" i="1"/>
  <c r="AO136" i="1"/>
  <c r="AN136" i="1"/>
  <c r="AO135" i="1"/>
  <c r="AN135" i="1"/>
  <c r="AO134" i="1"/>
  <c r="AN134" i="1"/>
  <c r="AO133" i="1"/>
  <c r="AN133" i="1"/>
  <c r="AO132" i="1"/>
  <c r="AN132" i="1"/>
  <c r="AO131" i="1"/>
  <c r="AN131" i="1"/>
  <c r="AO130" i="1"/>
  <c r="AN130" i="1"/>
  <c r="AO129" i="1"/>
  <c r="AN129" i="1"/>
  <c r="AO128" i="1"/>
  <c r="AN128" i="1"/>
  <c r="AO127" i="1"/>
  <c r="AN127" i="1"/>
  <c r="AO126" i="1"/>
  <c r="AN126" i="1"/>
  <c r="AO125" i="1"/>
  <c r="AN125" i="1"/>
  <c r="AO124" i="1"/>
  <c r="AN124" i="1"/>
  <c r="AO123" i="1"/>
  <c r="AN123" i="1"/>
  <c r="AO122" i="1"/>
  <c r="AN122" i="1"/>
  <c r="AO121" i="1"/>
  <c r="AN121" i="1"/>
  <c r="AO120" i="1"/>
  <c r="AN120" i="1"/>
  <c r="AO119" i="1"/>
  <c r="AN119" i="1"/>
  <c r="AO118" i="1"/>
  <c r="AN118" i="1"/>
  <c r="AO117" i="1"/>
  <c r="AN117" i="1"/>
  <c r="AO116" i="1"/>
  <c r="AN116" i="1"/>
  <c r="AO115" i="1"/>
  <c r="AN115" i="1"/>
  <c r="AO114" i="1"/>
  <c r="AN114" i="1"/>
  <c r="AO113" i="1"/>
  <c r="AN113" i="1"/>
  <c r="AO112" i="1"/>
  <c r="AN112" i="1"/>
  <c r="AO111" i="1"/>
  <c r="AN111" i="1"/>
  <c r="AO110" i="1"/>
  <c r="AN110" i="1"/>
  <c r="AO109" i="1"/>
  <c r="AN109" i="1"/>
  <c r="AO108" i="1"/>
  <c r="AN108" i="1"/>
  <c r="AO107" i="1"/>
  <c r="AN107" i="1"/>
  <c r="AO106" i="1"/>
  <c r="AN106" i="1"/>
  <c r="AO105" i="1"/>
  <c r="AN105" i="1"/>
  <c r="AO104" i="1"/>
  <c r="AN104" i="1"/>
  <c r="AO103" i="1"/>
  <c r="AN103" i="1"/>
  <c r="AO102" i="1"/>
  <c r="AN102" i="1"/>
  <c r="AO101" i="1"/>
  <c r="AN101" i="1"/>
  <c r="AM100" i="1"/>
  <c r="AL100" i="1"/>
  <c r="AK100" i="1"/>
  <c r="AK61" i="1" s="1"/>
  <c r="AK31" i="1" s="1"/>
  <c r="AJ100" i="1"/>
  <c r="AI100" i="1"/>
  <c r="AH100" i="1"/>
  <c r="AG100" i="1"/>
  <c r="AG61" i="1" s="1"/>
  <c r="AG31" i="1" s="1"/>
  <c r="AF100" i="1"/>
  <c r="AE100" i="1"/>
  <c r="AC100" i="1"/>
  <c r="AC61" i="1" s="1"/>
  <c r="AC31" i="1" s="1"/>
  <c r="AC211" i="1" s="1"/>
  <c r="AB100" i="1"/>
  <c r="AA100" i="1"/>
  <c r="Z100" i="1"/>
  <c r="Y100" i="1"/>
  <c r="Y61" i="1" s="1"/>
  <c r="Y31" i="1" s="1"/>
  <c r="Y211" i="1" s="1"/>
  <c r="X100" i="1"/>
  <c r="W100" i="1"/>
  <c r="V100" i="1"/>
  <c r="U100" i="1"/>
  <c r="U61" i="1" s="1"/>
  <c r="T100" i="1"/>
  <c r="S100" i="1"/>
  <c r="R100" i="1"/>
  <c r="Q100" i="1"/>
  <c r="Q61" i="1" s="1"/>
  <c r="Q31" i="1" s="1"/>
  <c r="Q211" i="1" s="1"/>
  <c r="P100" i="1"/>
  <c r="O100" i="1"/>
  <c r="N100" i="1"/>
  <c r="M100" i="1"/>
  <c r="M61" i="1" s="1"/>
  <c r="M31" i="1" s="1"/>
  <c r="M211" i="1" s="1"/>
  <c r="L100" i="1"/>
  <c r="K100" i="1"/>
  <c r="J100" i="1"/>
  <c r="I100" i="1"/>
  <c r="I61" i="1" s="1"/>
  <c r="I31" i="1" s="1"/>
  <c r="I211" i="1" s="1"/>
  <c r="H100" i="1"/>
  <c r="G100" i="1"/>
  <c r="F100" i="1"/>
  <c r="E100" i="1"/>
  <c r="AO99" i="1"/>
  <c r="AN99" i="1"/>
  <c r="AN98" i="1"/>
  <c r="AO97" i="1"/>
  <c r="AN97" i="1"/>
  <c r="AO96" i="1"/>
  <c r="AN96" i="1"/>
  <c r="AO95" i="1"/>
  <c r="AN95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AO94" i="1" s="1"/>
  <c r="AO93" i="1"/>
  <c r="AN93" i="1"/>
  <c r="AO92" i="1"/>
  <c r="AN92" i="1"/>
  <c r="AO91" i="1"/>
  <c r="AN91" i="1"/>
  <c r="AO90" i="1"/>
  <c r="AN90" i="1"/>
  <c r="AO89" i="1"/>
  <c r="AN89" i="1"/>
  <c r="AO88" i="1"/>
  <c r="AN88" i="1"/>
  <c r="AO87" i="1"/>
  <c r="AN87" i="1"/>
  <c r="AO86" i="1"/>
  <c r="AN86" i="1"/>
  <c r="AO85" i="1"/>
  <c r="AN85" i="1"/>
  <c r="AO84" i="1"/>
  <c r="AN84" i="1"/>
  <c r="AO83" i="1"/>
  <c r="AN83" i="1"/>
  <c r="AO82" i="1"/>
  <c r="AN82" i="1"/>
  <c r="AO81" i="1"/>
  <c r="AN81" i="1"/>
  <c r="AO80" i="1"/>
  <c r="AN80" i="1"/>
  <c r="AO79" i="1"/>
  <c r="AN79" i="1"/>
  <c r="AO78" i="1"/>
  <c r="AN78" i="1"/>
  <c r="AO77" i="1"/>
  <c r="AN77" i="1"/>
  <c r="AO76" i="1"/>
  <c r="AN76" i="1"/>
  <c r="AO75" i="1"/>
  <c r="AN75" i="1"/>
  <c r="AO74" i="1"/>
  <c r="AN74" i="1"/>
  <c r="AO73" i="1"/>
  <c r="AN73" i="1"/>
  <c r="AO72" i="1"/>
  <c r="AN72" i="1"/>
  <c r="AO71" i="1"/>
  <c r="AN71" i="1"/>
  <c r="AO70" i="1"/>
  <c r="AN70" i="1"/>
  <c r="AO69" i="1"/>
  <c r="AN69" i="1"/>
  <c r="AO68" i="1"/>
  <c r="AN68" i="1"/>
  <c r="AO67" i="1"/>
  <c r="AN67" i="1"/>
  <c r="AO66" i="1"/>
  <c r="AN66" i="1"/>
  <c r="AO65" i="1"/>
  <c r="AN65" i="1"/>
  <c r="AN64" i="1"/>
  <c r="AH64" i="1"/>
  <c r="AO64" i="1" s="1"/>
  <c r="AO63" i="1"/>
  <c r="AN63" i="1"/>
  <c r="AM62" i="1"/>
  <c r="AM61" i="1" s="1"/>
  <c r="AL62" i="1"/>
  <c r="AK62" i="1"/>
  <c r="AJ62" i="1"/>
  <c r="AI62" i="1"/>
  <c r="AI61" i="1" s="1"/>
  <c r="AH62" i="1"/>
  <c r="AG62" i="1"/>
  <c r="AF62" i="1"/>
  <c r="AE62" i="1"/>
  <c r="AE61" i="1" s="1"/>
  <c r="AD62" i="1"/>
  <c r="AC62" i="1"/>
  <c r="AB62" i="1"/>
  <c r="AA62" i="1"/>
  <c r="AA61" i="1" s="1"/>
  <c r="Z62" i="1"/>
  <c r="Y62" i="1"/>
  <c r="X62" i="1"/>
  <c r="W62" i="1"/>
  <c r="W61" i="1" s="1"/>
  <c r="V62" i="1"/>
  <c r="U62" i="1"/>
  <c r="T62" i="1"/>
  <c r="S62" i="1"/>
  <c r="S61" i="1" s="1"/>
  <c r="R62" i="1"/>
  <c r="Q62" i="1"/>
  <c r="P62" i="1"/>
  <c r="O62" i="1"/>
  <c r="O61" i="1" s="1"/>
  <c r="N62" i="1"/>
  <c r="M62" i="1"/>
  <c r="L62" i="1"/>
  <c r="K62" i="1"/>
  <c r="K61" i="1" s="1"/>
  <c r="J62" i="1"/>
  <c r="I62" i="1"/>
  <c r="H62" i="1"/>
  <c r="G62" i="1"/>
  <c r="G61" i="1" s="1"/>
  <c r="F62" i="1"/>
  <c r="E62" i="1"/>
  <c r="AO62" i="1" s="1"/>
  <c r="AL61" i="1"/>
  <c r="AJ61" i="1"/>
  <c r="AH61" i="1"/>
  <c r="AF61" i="1"/>
  <c r="AB61" i="1"/>
  <c r="Z61" i="1"/>
  <c r="X61" i="1"/>
  <c r="V61" i="1"/>
  <c r="T61" i="1"/>
  <c r="R61" i="1"/>
  <c r="P61" i="1"/>
  <c r="N61" i="1"/>
  <c r="L61" i="1"/>
  <c r="J61" i="1"/>
  <c r="H61" i="1"/>
  <c r="F61" i="1"/>
  <c r="AO60" i="1"/>
  <c r="AN60" i="1"/>
  <c r="U59" i="1"/>
  <c r="U58" i="1" s="1"/>
  <c r="U31" i="1" s="1"/>
  <c r="U211" i="1" s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AO57" i="1"/>
  <c r="AN57" i="1"/>
  <c r="AO56" i="1"/>
  <c r="V56" i="1"/>
  <c r="AN56" i="1" s="1"/>
  <c r="AO55" i="1"/>
  <c r="AN55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AO54" i="1" s="1"/>
  <c r="AO53" i="1"/>
  <c r="AN53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N52" i="1" s="1"/>
  <c r="AO51" i="1"/>
  <c r="AN51" i="1"/>
  <c r="AO50" i="1"/>
  <c r="AN50" i="1"/>
  <c r="AO49" i="1"/>
  <c r="AN49" i="1"/>
  <c r="AO48" i="1"/>
  <c r="AN48" i="1"/>
  <c r="AO47" i="1"/>
  <c r="AN47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AN46" i="1" s="1"/>
  <c r="G46" i="1"/>
  <c r="F46" i="1"/>
  <c r="E46" i="1"/>
  <c r="E45" i="1" s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O41" i="1"/>
  <c r="AN41" i="1"/>
  <c r="AO40" i="1"/>
  <c r="AN40" i="1"/>
  <c r="AN39" i="1"/>
  <c r="AI39" i="1"/>
  <c r="AI37" i="1" s="1"/>
  <c r="AI33" i="1" s="1"/>
  <c r="AI31" i="1" s="1"/>
  <c r="AO38" i="1"/>
  <c r="AN38" i="1"/>
  <c r="AM37" i="1"/>
  <c r="AL37" i="1"/>
  <c r="AK37" i="1"/>
  <c r="AJ37" i="1"/>
  <c r="AJ33" i="1" s="1"/>
  <c r="AJ31" i="1" s="1"/>
  <c r="AH37" i="1"/>
  <c r="AG37" i="1"/>
  <c r="AF37" i="1"/>
  <c r="AF33" i="1" s="1"/>
  <c r="AF31" i="1" s="1"/>
  <c r="AF211" i="1" s="1"/>
  <c r="AE37" i="1"/>
  <c r="AD37" i="1"/>
  <c r="AC37" i="1"/>
  <c r="AB37" i="1"/>
  <c r="AB33" i="1" s="1"/>
  <c r="AB31" i="1" s="1"/>
  <c r="AB211" i="1" s="1"/>
  <c r="AA37" i="1"/>
  <c r="Z37" i="1"/>
  <c r="Y37" i="1"/>
  <c r="X37" i="1"/>
  <c r="X33" i="1" s="1"/>
  <c r="X31" i="1" s="1"/>
  <c r="X211" i="1" s="1"/>
  <c r="W37" i="1"/>
  <c r="V37" i="1"/>
  <c r="U37" i="1"/>
  <c r="T37" i="1"/>
  <c r="T33" i="1" s="1"/>
  <c r="T31" i="1" s="1"/>
  <c r="T211" i="1" s="1"/>
  <c r="S37" i="1"/>
  <c r="R37" i="1"/>
  <c r="Q37" i="1"/>
  <c r="P37" i="1"/>
  <c r="P33" i="1" s="1"/>
  <c r="P31" i="1" s="1"/>
  <c r="P211" i="1" s="1"/>
  <c r="O37" i="1"/>
  <c r="N37" i="1"/>
  <c r="M37" i="1"/>
  <c r="L37" i="1"/>
  <c r="L33" i="1" s="1"/>
  <c r="L31" i="1" s="1"/>
  <c r="L211" i="1" s="1"/>
  <c r="K37" i="1"/>
  <c r="J37" i="1"/>
  <c r="I37" i="1"/>
  <c r="H37" i="1"/>
  <c r="H33" i="1" s="1"/>
  <c r="H31" i="1" s="1"/>
  <c r="H211" i="1" s="1"/>
  <c r="G37" i="1"/>
  <c r="F37" i="1"/>
  <c r="E37" i="1"/>
  <c r="AO37" i="1" s="1"/>
  <c r="AO36" i="1"/>
  <c r="AN36" i="1"/>
  <c r="AI36" i="1"/>
  <c r="AO35" i="1"/>
  <c r="AN35" i="1"/>
  <c r="AM34" i="1"/>
  <c r="AL34" i="1"/>
  <c r="AL33" i="1" s="1"/>
  <c r="AL31" i="1" s="1"/>
  <c r="AK34" i="1"/>
  <c r="AJ34" i="1"/>
  <c r="AI34" i="1"/>
  <c r="AH34" i="1"/>
  <c r="AH33" i="1" s="1"/>
  <c r="AH31" i="1" s="1"/>
  <c r="AG34" i="1"/>
  <c r="AF34" i="1"/>
  <c r="AE34" i="1"/>
  <c r="AD34" i="1"/>
  <c r="AD33" i="1" s="1"/>
  <c r="AC34" i="1"/>
  <c r="AB34" i="1"/>
  <c r="AA34" i="1"/>
  <c r="Z34" i="1"/>
  <c r="Z33" i="1" s="1"/>
  <c r="Z31" i="1" s="1"/>
  <c r="Z211" i="1" s="1"/>
  <c r="Y34" i="1"/>
  <c r="X34" i="1"/>
  <c r="W34" i="1"/>
  <c r="V34" i="1"/>
  <c r="V33" i="1" s="1"/>
  <c r="V31" i="1" s="1"/>
  <c r="V211" i="1" s="1"/>
  <c r="U34" i="1"/>
  <c r="T34" i="1"/>
  <c r="S34" i="1"/>
  <c r="R34" i="1"/>
  <c r="R33" i="1" s="1"/>
  <c r="R31" i="1" s="1"/>
  <c r="R211" i="1" s="1"/>
  <c r="Q34" i="1"/>
  <c r="P34" i="1"/>
  <c r="O34" i="1"/>
  <c r="N34" i="1"/>
  <c r="N33" i="1" s="1"/>
  <c r="N31" i="1" s="1"/>
  <c r="N211" i="1" s="1"/>
  <c r="M34" i="1"/>
  <c r="L34" i="1"/>
  <c r="K34" i="1"/>
  <c r="J34" i="1"/>
  <c r="J33" i="1" s="1"/>
  <c r="J31" i="1" s="1"/>
  <c r="J211" i="1" s="1"/>
  <c r="I34" i="1"/>
  <c r="H34" i="1"/>
  <c r="G34" i="1"/>
  <c r="F34" i="1"/>
  <c r="F33" i="1" s="1"/>
  <c r="F31" i="1" s="1"/>
  <c r="E34" i="1"/>
  <c r="AO34" i="1" s="1"/>
  <c r="AM33" i="1"/>
  <c r="AM31" i="1" s="1"/>
  <c r="AK33" i="1"/>
  <c r="AG33" i="1"/>
  <c r="AE33" i="1"/>
  <c r="AE31" i="1" s="1"/>
  <c r="AE211" i="1" s="1"/>
  <c r="AC33" i="1"/>
  <c r="AA33" i="1"/>
  <c r="AA31" i="1" s="1"/>
  <c r="AA211" i="1" s="1"/>
  <c r="Y33" i="1"/>
  <c r="W33" i="1"/>
  <c r="W31" i="1" s="1"/>
  <c r="W211" i="1" s="1"/>
  <c r="U33" i="1"/>
  <c r="S33" i="1"/>
  <c r="S31" i="1" s="1"/>
  <c r="S211" i="1" s="1"/>
  <c r="Q33" i="1"/>
  <c r="O33" i="1"/>
  <c r="O31" i="1" s="1"/>
  <c r="O211" i="1" s="1"/>
  <c r="M33" i="1"/>
  <c r="K33" i="1"/>
  <c r="K31" i="1" s="1"/>
  <c r="K211" i="1" s="1"/>
  <c r="I33" i="1"/>
  <c r="G33" i="1"/>
  <c r="G31" i="1" s="1"/>
  <c r="E33" i="1"/>
  <c r="AO32" i="1"/>
  <c r="AN32" i="1"/>
  <c r="AO30" i="1"/>
  <c r="AN30" i="1"/>
  <c r="AN29" i="1"/>
  <c r="AO28" i="1"/>
  <c r="AN28" i="1"/>
  <c r="AO27" i="1"/>
  <c r="AN27" i="1"/>
  <c r="AO26" i="1"/>
  <c r="AN26" i="1"/>
  <c r="AO25" i="1"/>
  <c r="AN25" i="1"/>
  <c r="AO24" i="1"/>
  <c r="AN24" i="1"/>
  <c r="U23" i="1"/>
  <c r="S23" i="1"/>
  <c r="R23" i="1"/>
  <c r="Q23" i="1"/>
  <c r="Q22" i="1" s="1"/>
  <c r="P23" i="1"/>
  <c r="O23" i="1"/>
  <c r="N23" i="1"/>
  <c r="M23" i="1"/>
  <c r="M22" i="1" s="1"/>
  <c r="L23" i="1"/>
  <c r="K23" i="1"/>
  <c r="J23" i="1"/>
  <c r="I23" i="1"/>
  <c r="I22" i="1" s="1"/>
  <c r="H23" i="1"/>
  <c r="G23" i="1"/>
  <c r="F23" i="1"/>
  <c r="E23" i="1"/>
  <c r="E22" i="1" s="1"/>
  <c r="U22" i="1"/>
  <c r="S22" i="1"/>
  <c r="R22" i="1"/>
  <c r="P22" i="1"/>
  <c r="O22" i="1"/>
  <c r="N22" i="1"/>
  <c r="L22" i="1"/>
  <c r="K22" i="1"/>
  <c r="J22" i="1"/>
  <c r="H22" i="1"/>
  <c r="G22" i="1"/>
  <c r="F22" i="1"/>
  <c r="AO21" i="1"/>
  <c r="AN21" i="1"/>
  <c r="U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AO20" i="1" s="1"/>
  <c r="AO19" i="1"/>
  <c r="AN19" i="1"/>
  <c r="AO18" i="1"/>
  <c r="AN18" i="1"/>
  <c r="U17" i="1"/>
  <c r="S17" i="1"/>
  <c r="R17" i="1"/>
  <c r="Q17" i="1"/>
  <c r="Q12" i="1" s="1"/>
  <c r="P17" i="1"/>
  <c r="O17" i="1"/>
  <c r="N17" i="1"/>
  <c r="M17" i="1"/>
  <c r="M12" i="1" s="1"/>
  <c r="L17" i="1"/>
  <c r="K17" i="1"/>
  <c r="J17" i="1"/>
  <c r="I17" i="1"/>
  <c r="I12" i="1" s="1"/>
  <c r="H17" i="1"/>
  <c r="G17" i="1"/>
  <c r="F17" i="1"/>
  <c r="E17" i="1"/>
  <c r="E12" i="1" s="1"/>
  <c r="AO16" i="1"/>
  <c r="AN16" i="1"/>
  <c r="AO15" i="1"/>
  <c r="AN15" i="1"/>
  <c r="U14" i="1"/>
  <c r="S14" i="1"/>
  <c r="S13" i="1" s="1"/>
  <c r="S12" i="1" s="1"/>
  <c r="R14" i="1"/>
  <c r="Q14" i="1"/>
  <c r="P14" i="1"/>
  <c r="O14" i="1"/>
  <c r="O13" i="1" s="1"/>
  <c r="O12" i="1" s="1"/>
  <c r="N14" i="1"/>
  <c r="M14" i="1"/>
  <c r="L14" i="1"/>
  <c r="K14" i="1"/>
  <c r="K13" i="1" s="1"/>
  <c r="K12" i="1" s="1"/>
  <c r="J14" i="1"/>
  <c r="I14" i="1"/>
  <c r="H14" i="1"/>
  <c r="G14" i="1"/>
  <c r="G13" i="1" s="1"/>
  <c r="G12" i="1" s="1"/>
  <c r="E14" i="1"/>
  <c r="AO14" i="1" s="1"/>
  <c r="U13" i="1"/>
  <c r="U12" i="1" s="1"/>
  <c r="R13" i="1"/>
  <c r="Q13" i="1"/>
  <c r="P13" i="1"/>
  <c r="P12" i="1" s="1"/>
  <c r="N13" i="1"/>
  <c r="M13" i="1"/>
  <c r="L13" i="1"/>
  <c r="L12" i="1" s="1"/>
  <c r="J13" i="1"/>
  <c r="I13" i="1"/>
  <c r="H13" i="1"/>
  <c r="H12" i="1" s="1"/>
  <c r="F13" i="1"/>
  <c r="E13" i="1"/>
  <c r="R12" i="1"/>
  <c r="N12" i="1"/>
  <c r="J12" i="1"/>
  <c r="F12" i="1"/>
  <c r="E44" i="1" l="1"/>
  <c r="AN45" i="1"/>
  <c r="AO13" i="1"/>
  <c r="AO33" i="1"/>
  <c r="AO22" i="1"/>
  <c r="AN22" i="1"/>
  <c r="G1" i="1"/>
  <c r="G211" i="1"/>
  <c r="AO58" i="1"/>
  <c r="AN37" i="1"/>
  <c r="AO52" i="1"/>
  <c r="AN13" i="1"/>
  <c r="AO17" i="1"/>
  <c r="AO23" i="1"/>
  <c r="AN33" i="1"/>
  <c r="AO46" i="1"/>
  <c r="AN59" i="1"/>
  <c r="E61" i="1"/>
  <c r="AN62" i="1"/>
  <c r="AN94" i="1"/>
  <c r="AD100" i="1"/>
  <c r="AD61" i="1" s="1"/>
  <c r="AD31" i="1" s="1"/>
  <c r="AD211" i="1" s="1"/>
  <c r="AN206" i="1"/>
  <c r="AN17" i="1"/>
  <c r="AN23" i="1"/>
  <c r="AN14" i="1"/>
  <c r="AN20" i="1"/>
  <c r="AN34" i="1"/>
  <c r="AO39" i="1"/>
  <c r="AN54" i="1"/>
  <c r="AN58" i="1"/>
  <c r="AO59" i="1"/>
  <c r="AN187" i="1"/>
  <c r="AN207" i="1"/>
  <c r="AN61" i="1" l="1"/>
  <c r="AO61" i="1"/>
  <c r="AN100" i="1"/>
  <c r="AN44" i="1"/>
  <c r="E43" i="1"/>
  <c r="AN12" i="1"/>
  <c r="AO100" i="1"/>
  <c r="AO12" i="1"/>
  <c r="E42" i="1" l="1"/>
  <c r="AO43" i="1"/>
  <c r="AN43" i="1"/>
  <c r="AO42" i="1" l="1"/>
  <c r="AO31" i="1" s="1"/>
  <c r="E31" i="1"/>
  <c r="AN42" i="1"/>
  <c r="AN31" i="1" s="1"/>
  <c r="E211" i="1" l="1"/>
  <c r="E210" i="1"/>
  <c r="AO211" i="1" l="1"/>
  <c r="AN211" i="1"/>
  <c r="AO210" i="1"/>
  <c r="AN210" i="1"/>
</calcChain>
</file>

<file path=xl/sharedStrings.xml><?xml version="1.0" encoding="utf-8"?>
<sst xmlns="http://schemas.openxmlformats.org/spreadsheetml/2006/main" count="442" uniqueCount="310">
  <si>
    <t>T.R.</t>
  </si>
  <si>
    <t>T.R</t>
  </si>
  <si>
    <t>cgr</t>
  </si>
  <si>
    <t xml:space="preserve">FECHA </t>
  </si>
  <si>
    <t>TOMA DE RAZÓN</t>
  </si>
  <si>
    <t xml:space="preserve">PPTO INICIAL  LEY N°  </t>
  </si>
  <si>
    <t>EE0150</t>
  </si>
  <si>
    <t>PPTO TOMADO RAZON AL 30-09-2021</t>
  </si>
  <si>
    <t>PPTO VIGENTE</t>
  </si>
  <si>
    <t>EE0167</t>
  </si>
  <si>
    <t>EE0006</t>
  </si>
  <si>
    <t>EE0052</t>
  </si>
  <si>
    <t>23.01</t>
  </si>
  <si>
    <t>EE0025</t>
  </si>
  <si>
    <t>EE0029</t>
  </si>
  <si>
    <t>EE0182</t>
  </si>
  <si>
    <t>EE0109</t>
  </si>
  <si>
    <t>RESOL SUBDERE</t>
  </si>
  <si>
    <t>EN TRAMITE SUBVENCIONES</t>
  </si>
  <si>
    <t>CHATARRA Y AJUSTES VARIOS SEPTIEMBRE</t>
  </si>
  <si>
    <t>TRANSF. CONSOLIDADA SERVIU</t>
  </si>
  <si>
    <t>GOBIERNO REGIONAL REGION VII MAULE</t>
  </si>
  <si>
    <t>18.01/02.02</t>
  </si>
  <si>
    <t>13.01/01.02</t>
  </si>
  <si>
    <t xml:space="preserve">RESOLUCION </t>
  </si>
  <si>
    <t>22.01/01.02</t>
  </si>
  <si>
    <t>2501/04.02</t>
  </si>
  <si>
    <t>27.01/01.02</t>
  </si>
  <si>
    <t>01.02</t>
  </si>
  <si>
    <t>INVERSIÓN REGIONAL REGION VII</t>
  </si>
  <si>
    <t>GLOSA 06 EMERG</t>
  </si>
  <si>
    <t>S.SANIT.</t>
  </si>
  <si>
    <t>AJUSTE</t>
  </si>
  <si>
    <t>FIC 03</t>
  </si>
  <si>
    <t>PVP</t>
  </si>
  <si>
    <t>PPIR</t>
  </si>
  <si>
    <t xml:space="preserve">DEUDA </t>
  </si>
  <si>
    <t>FET COVID</t>
  </si>
  <si>
    <t>CONVERGENCIA</t>
  </si>
  <si>
    <t>SUB. 24 GLOSA 2,3 Y 6%</t>
  </si>
  <si>
    <t>SERCOTEC, SERNAMEG, CORFO y Medio Amb.</t>
  </si>
  <si>
    <t>Subse Trabajo PROEMPLEO</t>
  </si>
  <si>
    <t>Subse Vivienda - Villa el Esfuerzo</t>
  </si>
  <si>
    <t>LEY 21.073</t>
  </si>
  <si>
    <t>Reasignaciones</t>
  </si>
  <si>
    <t>FOSIS, SUBTEL, SERNAMEG, INDESPA, SERCOTEC</t>
  </si>
  <si>
    <t>SANEAMIENTO SANITARIO</t>
  </si>
  <si>
    <t>PIR</t>
  </si>
  <si>
    <t>INDAP</t>
  </si>
  <si>
    <t>EFICIENCIA</t>
  </si>
  <si>
    <t>FIC</t>
  </si>
  <si>
    <t>FUNDAC. ARTESANIAS</t>
  </si>
  <si>
    <t>Subt.</t>
  </si>
  <si>
    <t>Item</t>
  </si>
  <si>
    <t>Asig.</t>
  </si>
  <si>
    <t>I N G R E S O S</t>
  </si>
  <si>
    <t>05</t>
  </si>
  <si>
    <t/>
  </si>
  <si>
    <t>TRANSFERENCIAS CORRIENTES</t>
  </si>
  <si>
    <t>02</t>
  </si>
  <si>
    <t>Del Gobierno Central</t>
  </si>
  <si>
    <t>001</t>
  </si>
  <si>
    <t>Financiamiento Regional Tesoro Público</t>
  </si>
  <si>
    <t>06</t>
  </si>
  <si>
    <t>RENTAS DE LA PROPIEDAD</t>
  </si>
  <si>
    <t>08</t>
  </si>
  <si>
    <t>OTROS INGRESOS CORRIENTES</t>
  </si>
  <si>
    <t>Multas y Sanciones Pecuniarias</t>
  </si>
  <si>
    <t>99</t>
  </si>
  <si>
    <t>Otros</t>
  </si>
  <si>
    <t>12</t>
  </si>
  <si>
    <t>RECUPERACIÓN DE PRÉSTAMOS</t>
  </si>
  <si>
    <t>Por Anticipos a Contratistas</t>
  </si>
  <si>
    <t>13</t>
  </si>
  <si>
    <t>TRANSFERENCIAS PARA GASTOS DE CAPITAL</t>
  </si>
  <si>
    <t>003</t>
  </si>
  <si>
    <t>Subsecretaría de Bienes Nacionales</t>
  </si>
  <si>
    <t>004</t>
  </si>
  <si>
    <t>Subsecretaría de Desarrollo Regional y Administrativo</t>
  </si>
  <si>
    <t>008</t>
  </si>
  <si>
    <t xml:space="preserve"> Tesoro Público Ley N°19.995, Casinos de Juegos </t>
  </si>
  <si>
    <t>200</t>
  </si>
  <si>
    <t>Fondo de Emergencia Transitorio</t>
  </si>
  <si>
    <t>15</t>
  </si>
  <si>
    <t>SALDO INICIAL DE CAJA</t>
  </si>
  <si>
    <t>G A S T O S</t>
  </si>
  <si>
    <t>22</t>
  </si>
  <si>
    <t>BIENES Y SERVICIOS DE CONSUMO</t>
  </si>
  <si>
    <t>24</t>
  </si>
  <si>
    <t>01</t>
  </si>
  <si>
    <t>Al Sector Privado</t>
  </si>
  <si>
    <t>006</t>
  </si>
  <si>
    <t>Corporación Agencia Regional Desarrollo Productivo de la Región del Maule</t>
  </si>
  <si>
    <t>Aplicación Numeral 2.1 Glosa Común para Gobiernos Regionales</t>
  </si>
  <si>
    <t>03</t>
  </si>
  <si>
    <t>A Otras Entidades Públicas</t>
  </si>
  <si>
    <t>010</t>
  </si>
  <si>
    <t>Aplicación letra a) numeral 2.3 glosa 02 Gobiernos Regionales</t>
  </si>
  <si>
    <t>Aplicación letra f) numeral 2.3 glosa 02 Gobiernos Regionales</t>
  </si>
  <si>
    <t>Aplicación letra i) numeral 2.3 glosa 02 Gobiernos Regionales</t>
  </si>
  <si>
    <t>INTEGROS AL FISCO</t>
  </si>
  <si>
    <t>Otros Integros al Fisco</t>
  </si>
  <si>
    <t xml:space="preserve"> </t>
  </si>
  <si>
    <t>OTROS GASTOS CORRIENTES</t>
  </si>
  <si>
    <t>DEVOLUCIONES</t>
  </si>
  <si>
    <t>29</t>
  </si>
  <si>
    <t>ADQUISICION DE ACTIVOS NO FINANCIEROS</t>
  </si>
  <si>
    <t>Vehículos</t>
  </si>
  <si>
    <t>04</t>
  </si>
  <si>
    <t>Mobiliario y Otros</t>
  </si>
  <si>
    <t>Maquinas y Equipos</t>
  </si>
  <si>
    <t>Equipos Informáticos</t>
  </si>
  <si>
    <t>07</t>
  </si>
  <si>
    <t>Programas Informáticos</t>
  </si>
  <si>
    <t>ADQUISICIÓN DE ACTIVOS FINANCIEROS</t>
  </si>
  <si>
    <t>31</t>
  </si>
  <si>
    <t>INICIATIVAS DE INVERSION</t>
  </si>
  <si>
    <t>Estudios Básicos</t>
  </si>
  <si>
    <t>Proyectos</t>
  </si>
  <si>
    <t>Programas de Inversión</t>
  </si>
  <si>
    <t>32</t>
  </si>
  <si>
    <t>PRESTAMOS</t>
  </si>
  <si>
    <t>Anticipos a Contratistas</t>
  </si>
  <si>
    <t>33</t>
  </si>
  <si>
    <t>TRANSFERENCIAS DE CAPITAL</t>
  </si>
  <si>
    <t>Junta Nacional de Cuerpos de Bomberos de Chile</t>
  </si>
  <si>
    <t>Aplicación Letra a) Art. 4° Transitorio Ley N°20.378</t>
  </si>
  <si>
    <t>FIA - Extensión, capacitación, investigación innovación berries (30470434-0)</t>
  </si>
  <si>
    <t>INFOR - Producción, promoción y protección para el Santuario Achibueno (30479588-0)</t>
  </si>
  <si>
    <t>249</t>
  </si>
  <si>
    <t>INIA - Mejoramiento de la calidad y tolerancia al estrés en arandano (40001062-0)</t>
  </si>
  <si>
    <t>250</t>
  </si>
  <si>
    <t>Universidad Católica del Maule - Cultivo de papaya en la región del maule (40001077-0)</t>
  </si>
  <si>
    <t>251</t>
  </si>
  <si>
    <t>Universidad Autonoma - Sintur maule provincia de linares (40001078-0)</t>
  </si>
  <si>
    <t>252</t>
  </si>
  <si>
    <t>INIA - Colección pública de microorganismos del maule (40001104-0)</t>
  </si>
  <si>
    <t>253</t>
  </si>
  <si>
    <t>Universidad Católica del Maule - Desarrollo equipo estimación calidad de frambuesa (40001110-0)</t>
  </si>
  <si>
    <t>255</t>
  </si>
  <si>
    <t>Universidad Católica del Maule - Recomendación de nuevas variedades de berries (40001114-0)</t>
  </si>
  <si>
    <t>259</t>
  </si>
  <si>
    <t>Universidad Católica del Maule - Innovación sustentable ladrillos región del maule (40001167-0)</t>
  </si>
  <si>
    <t>260</t>
  </si>
  <si>
    <t>Universidad Católica del Maule - Examen innovador para facilitar erradicación de h. pylori (40001205-0)</t>
  </si>
  <si>
    <t>261</t>
  </si>
  <si>
    <t>INIA-Caracterización y valorización de vides y vinos del Maule (40018935-0)</t>
  </si>
  <si>
    <t>262</t>
  </si>
  <si>
    <t>Universidad Católica del Maule-Biomarcador en quimioterapia (40018938-0)</t>
  </si>
  <si>
    <t>263</t>
  </si>
  <si>
    <t>Universidad Católica del Maule-Prevención de helicobacter pylory mediante alimentos (40019043-0)</t>
  </si>
  <si>
    <t>264</t>
  </si>
  <si>
    <t>Universidad Católica del Maule-Beesong: identificación de abejas por zumbido (40019177-0)</t>
  </si>
  <si>
    <t>Corporación Regional de Desarrollo Productivo - Análisis de desarrollo de ingredientes funcionales (40018778-0)</t>
  </si>
  <si>
    <t>Universidad Católica del Maule - Modelos de combustible con radar para prevención y manejo de incendios (40027601-0)</t>
  </si>
  <si>
    <t>Universidad Católica del Maule - Unidad de Innovación en prevención oncológica de precisión (40027611-0)</t>
  </si>
  <si>
    <t>CEAP - Valorización de subproductos para obtener proteínas (40027613-0)</t>
  </si>
  <si>
    <t>INIA - Producción de arroz climáticamente inteligente (40027609-0)</t>
  </si>
  <si>
    <t>Universidad Autónoma de Chile - Hidroclim (40027628-0)</t>
  </si>
  <si>
    <t>CEAP - Nodo de alimentos saludables en la región (40027632-0)</t>
  </si>
  <si>
    <t>Universidad Católica del Maule - Bioclamshells biodegradables para la exportación de fruta (40027624-0)</t>
  </si>
  <si>
    <t>INIA - Mosca suzukil protección fruticultura y empleo (40027596-0)</t>
  </si>
  <si>
    <t>Universidad Autónoma de Chile - Control de calidad Inteligente (40027629-0)</t>
  </si>
  <si>
    <t>Universidad Católica del Maule - Insumos cosméticos y nutricosméticos a partir de subproductos de uva país (40027827-0)</t>
  </si>
  <si>
    <t>Universidad Católica del Maule - Invierte - woman (40027592-0)</t>
  </si>
  <si>
    <t>Universidad Católica del Maule - Monitoreo covid 19 (40027608-0)</t>
  </si>
  <si>
    <t>Pontificia Universidad Católica de Chile - Cobertor eficiente, resiliente y sustentable para cerezos en el maule (40027605-0)</t>
  </si>
  <si>
    <r>
      <t>Fundación Artesanías de Chile –</t>
    </r>
    <r>
      <rPr>
        <sz val="8.5"/>
        <rFont val="Verdana"/>
        <family val="2"/>
      </rPr>
      <t xml:space="preserve"> Apoyo para la preservación y comercialización de artesanía tradicional del Maule</t>
    </r>
  </si>
  <si>
    <t>AL Gobierno central</t>
  </si>
  <si>
    <t>Corporación Nacional Forestal</t>
  </si>
  <si>
    <t>Subsecretaria del Trabajo - PROEMPLEO</t>
  </si>
  <si>
    <t>024</t>
  </si>
  <si>
    <t>Subsecretaria de Vivienda</t>
  </si>
  <si>
    <t>xxx</t>
  </si>
  <si>
    <t>Serviu Región del Maule</t>
  </si>
  <si>
    <t>  Municipalidades (Programa Mejoramiento de Barrios)</t>
  </si>
  <si>
    <t>  Municipalidades (Fondo Regional de Iniciativa Local)</t>
  </si>
  <si>
    <t>  Municipalidades</t>
  </si>
  <si>
    <t>  CORFO-Apoyo a la Inversión en Zonas de Oportunidades (30303223-0)</t>
  </si>
  <si>
    <t>SERNATUR-Transferencia Bianual Identidad, Gestión y Promoción Turística de la Región del Maule (30368625-0)</t>
  </si>
  <si>
    <t>Comisión Nacional de Riego-Programa Integral de Riego Región del Maule (30392723-0)</t>
  </si>
  <si>
    <t>Comisión Nacional de Riego-Programa Integral de Riego Región del Maule 2015-2018 (30392724-0)</t>
  </si>
  <si>
    <t>INDAP-Mejoramiento Competitividad Cultivo del Maíz en el Maule (30392575-0)</t>
  </si>
  <si>
    <t>  Subsecretaría de Pesca - Fomento productivo para organizaciones pesca artesanal (30447823-0)</t>
  </si>
  <si>
    <t>CORFO - Acuerdos de producción limpia vitivinícola, berries y turismo zonas rezagadas (30436888-0)</t>
  </si>
  <si>
    <t>CORFO - Implementación en prácticas de producción limpia (30444022-0)</t>
  </si>
  <si>
    <t>  SEREMI MEDIO AMBIENTE MAULE - Fortalecimiento a la educación y gestión ambiental (30465406-0)</t>
  </si>
  <si>
    <t>SERCOTEC - Asesoría y acceso al financiamiento para empresas y emprendedores (30443625-0)</t>
  </si>
  <si>
    <t>  SERNAM - Fortalecimiento comercialización en microempresarias zonas rezagadas (30453437-0)</t>
  </si>
  <si>
    <t>  CORFO-Apoyo a la inversión productiva para la reactivación (30479247-0)</t>
  </si>
  <si>
    <t>  CORFO-Apoyo al emprendimiento - PRAE (30479249-0)</t>
  </si>
  <si>
    <t>  CORFO-Producción limpia y cambio climático (30474258-0)</t>
  </si>
  <si>
    <t>  INDAP-Cubiertas en cerezos en la región (30467883-0)</t>
  </si>
  <si>
    <t>  INDAP-Invernaderos israelíes para producir hortalizas y flores (30467885-0)</t>
  </si>
  <si>
    <t>  INDAP-Fortalecimiento productivo comercial empresas campesinas (30477689-0)</t>
  </si>
  <si>
    <t>  SENCE-Capacitación jóvenes emprendedores (30473490-0)</t>
  </si>
  <si>
    <t>  SERNAM-Capacitación intervención en emprendimiento con enfoque de género (30465186-0)</t>
  </si>
  <si>
    <t>  Subsecretaría de Energía-Fortalecimiento programa fomento para empresas productoras (30481104-0)</t>
  </si>
  <si>
    <t>  Subsecretaría de Educación-Mejoramiento de la educación regional en el ámbito del inglés (30477484-0)</t>
  </si>
  <si>
    <t>  Servicio de Salud del Maule - Capacitación programa becas Maule II (40001952-0)</t>
  </si>
  <si>
    <t>  Subsecretaría de Energía - Desarrollo alternativas locales con fines energéticos (30481105-0)</t>
  </si>
  <si>
    <t>  CORFO - Programa tecnológico de Smart Fruit (40001186-0)</t>
  </si>
  <si>
    <t>INDAP- Mejoramiento tecnológ1co cult1v0 de maiz (40016663-0)</t>
  </si>
  <si>
    <t>Subsecretaria de Medio Ambiente-  Recambio de calefactores (4001 0033-0)</t>
  </si>
  <si>
    <t>CONAF - Prevención de incendios forestales en la región (40011208-0)</t>
  </si>
  <si>
    <t>513</t>
  </si>
  <si>
    <t>Universidad Tecnológica Metropolitana-Caracterización Tecnología Productiva Avellano Nativo (30388076-0)</t>
  </si>
  <si>
    <t>521</t>
  </si>
  <si>
    <t>CONICYT - Estrategia regional de innovación (30481924-0)</t>
  </si>
  <si>
    <t>522</t>
  </si>
  <si>
    <t>Universidad de Talca - Biomasa para fines energéticos e industriales (30481914-0)</t>
  </si>
  <si>
    <t>523</t>
  </si>
  <si>
    <t>Universidad de Talca - Maximización de producción de metabolitos (30481916-0)</t>
  </si>
  <si>
    <t>524</t>
  </si>
  <si>
    <t>Universidad de Talca - Cuantificación de contaminación por plaguicidas (30481950-0)</t>
  </si>
  <si>
    <t>525</t>
  </si>
  <si>
    <t>Universidad de Talca - Biofertilizante líquido enriquecido con bacterias (30481999-0)</t>
  </si>
  <si>
    <t>526</t>
  </si>
  <si>
    <t>Universidad de Talca - Implementación de un laboratorio de innovación social (30481941-0)</t>
  </si>
  <si>
    <t>528</t>
  </si>
  <si>
    <t>Universidad de Talca - Valorización de desechos reciclables (30481945-0)</t>
  </si>
  <si>
    <t>529</t>
  </si>
  <si>
    <t>Universidad de Chile - Pronóstico de caudales estivales (30481958-0)</t>
  </si>
  <si>
    <t>530</t>
  </si>
  <si>
    <t>Universidad de Talca - Telerrehabilitación kinésica con realidad virtual (30481923-0)</t>
  </si>
  <si>
    <t>531</t>
  </si>
  <si>
    <t>Universidad de Talca - Centro fab-lab Maule (30481953-0)</t>
  </si>
  <si>
    <t>533</t>
  </si>
  <si>
    <t>Universidad de Talca - Innovación en exportación de servicios para pymes (30481951-0)</t>
  </si>
  <si>
    <t>534</t>
  </si>
  <si>
    <t>Universidad de Talca - Marca colectiva para comercialización de espumantes (30482013-0)</t>
  </si>
  <si>
    <t>535</t>
  </si>
  <si>
    <t>Universidad de Talca - Sistema de alerta temprana y sectorizada de heladas (30481998-0)</t>
  </si>
  <si>
    <t>536</t>
  </si>
  <si>
    <t>Universidad de Talca - Maule trc, innovación y tecnologías para el turismo (40001081-0)</t>
  </si>
  <si>
    <t>537</t>
  </si>
  <si>
    <t>Universidad de Talca - Ozono para el tratamiento de agua en berries (40001082-0)</t>
  </si>
  <si>
    <t>538</t>
  </si>
  <si>
    <t>Universidad de Talca - Sistema integrado para uavs en respuesta a incendios forestales (40001090-0)</t>
  </si>
  <si>
    <t>539</t>
  </si>
  <si>
    <t>Universidad de Talca - Monitoreo calidad del aire (40001091-0)</t>
  </si>
  <si>
    <t>540</t>
  </si>
  <si>
    <t>Universidad de Talca - Software para detección de riesgos de trastornos mentales en adolescentes (40001103-0)</t>
  </si>
  <si>
    <t>541</t>
  </si>
  <si>
    <t>Universidad de Talca - Servicio biotecnológico de diseño y producción de enzimas (40001111-0)</t>
  </si>
  <si>
    <t>  CONAF-Manejo de mitigación de los efectos de la eutrificación de la laguna torca (40001973-0)</t>
  </si>
  <si>
    <t>  SAG-Sostentabilidad de los suelos agrícolas en provincia de Linares (40009900-0)</t>
  </si>
  <si>
    <t>  SEREMI de Agricultura-Fomento productivo remolacha (40009606-0)</t>
  </si>
  <si>
    <t>  Comisión Nacional de Riego - Mejoramiento de la infraestructura de riego (40008483-0)</t>
  </si>
  <si>
    <t>  CORFO- Apoyo a la reactivación (40009427-0)</t>
  </si>
  <si>
    <t>  CORFO- Apoyo al emprendimiento (40009428-0)</t>
  </si>
  <si>
    <t>CORFO - Apoyo a la inversión productiva para la reactivación (40009429-0)</t>
  </si>
  <si>
    <t>SERCOTEC- Jóvenes emprendedores del Maule (40010203-0)</t>
  </si>
  <si>
    <t>Subsecretaría de Energía - Fortalecimiento programa fomento para empresas productoras de leña (40005905-0)</t>
  </si>
  <si>
    <t>Bienes Nacionales - Regularización de título de dominio Chile propietario región del Maule 2019- 2021 (40009180-0)</t>
  </si>
  <si>
    <t>Subsecretaria de Energia - Capacitación en eficiencia energética en el hogar (40005652-0)</t>
  </si>
  <si>
    <t>PROCHILE - lnternalización de productos y servicios exportables del Maule (40010258-0)</t>
  </si>
  <si>
    <t>SERCOTEC - Apoyo a pescadores artesanales del Rio Maule Comuna de Constitución (40012080-0)</t>
  </si>
  <si>
    <t>Subsecretaría del Trabajo – Consolidación del trabajo decente para la región (40009282-0)</t>
  </si>
  <si>
    <t>556</t>
  </si>
  <si>
    <t>IND - Mejoramiento de calidad de la educación física    (40010970-0)</t>
  </si>
  <si>
    <t>Subsecretaría de Minería - Fomento productivo minero (40008604-0)</t>
  </si>
  <si>
    <t>FOSIS- Oportunidades a través del emprendimiento (40013600-0)</t>
  </si>
  <si>
    <r>
      <t xml:space="preserve">INDAP- Inversión </t>
    </r>
    <r>
      <rPr>
        <sz val="10"/>
        <color rgb="FF000000"/>
        <rFont val="Calibri"/>
        <family val="2"/>
        <scheme val="minor"/>
      </rPr>
      <t>y producción en rubros de zonas rezagadas  (40010842-0)</t>
    </r>
  </si>
  <si>
    <t>SERCOTEC - Apoyo a comerciantes centro crece ciudad de Talca  (40010795-0)</t>
  </si>
  <si>
    <t>SAG  - Sostenibilidad de suelo en secanos interior y costero  (40017438-0)</t>
  </si>
  <si>
    <t>INDAP- Rehabilitación productiva pequeños productores de la región  (40017361-0)</t>
  </si>
  <si>
    <t>SENSE - Capacitación pescadores artesanales merluceros de la región (40018202-0)</t>
  </si>
  <si>
    <t>FOSIS - Oportunidades a través del emprendimiento de familias feriantes (40018592-0)</t>
  </si>
  <si>
    <t>SERCOTEC-Asesoría y acceso al financiamiento para empresas y emprendedores, zonas rezagadas Maule Sur (40010372-0)</t>
  </si>
  <si>
    <t>Universidad de Talca-Reducción dee emisiones atmosféricas de mipymes en zonas saturadas (40018931-0)</t>
  </si>
  <si>
    <t>Universidad de Talca-Microdispositivos de alertamiento temprano en residuos químicos (40018932-0)</t>
  </si>
  <si>
    <t>Universidad de Talca-Alimento para aves para producción de huevos más nutritivos (40019178-0)</t>
  </si>
  <si>
    <t>FOSIS - Oportunidades a través del emprendimiento de familias feriantes del Radal (40022203-0)</t>
  </si>
  <si>
    <t>ANID - Fortalecimiento centro de estudios en alimentos procesados (40021385-0)</t>
  </si>
  <si>
    <t>SERCOTEC-Apoyo a las MIPES, re actívate Maule (40022509-0)</t>
  </si>
  <si>
    <t>FOSIS-Oportunidades a través del emprendimiento por la emergencia del COVID-19 (40022657-0)</t>
  </si>
  <si>
    <t>SENCE-Fortalecimiento a la empleabilidad y competencias laborales (40022962-0)</t>
  </si>
  <si>
    <t>SENCE-Apoyo a empleabilidad y competencias laborales en zonas rezagadas (40015785-0)</t>
  </si>
  <si>
    <t>INDAP-Programa integral de riego en la pequeña agricultura de la Región (40017168-0) </t>
  </si>
  <si>
    <t>FOSIS - Impulsando el crecimiento en las zonas rezagadas (40010596-0)</t>
  </si>
  <si>
    <t>PROCHILE -  Fortalecimiento de las capacidades exportadoras de empresas en zonas rezagadas (40012785-0)</t>
  </si>
  <si>
    <t>CORFO - Apoyó a la inversión (40015776-0)</t>
  </si>
  <si>
    <t>SERCOTEC - Apoyo reactivate turismo (40025455-0) </t>
  </si>
  <si>
    <t>Universidad de Talca - Centro de estudios para el envejecimiento activo (C2ea) (40027630)</t>
  </si>
  <si>
    <t>Universidad de Talca - Herramienta multiplataforma para la prevención en salud mental (40027682-0)</t>
  </si>
  <si>
    <t>Universidad de Talca - Smart mesck, tecnología para enfermedades prevalentes (40027631-0)</t>
  </si>
  <si>
    <t>Universidad de Talca - Portafolio de servicios biotecnológicos para la salud (40027577-0)</t>
  </si>
  <si>
    <t>Universidad de Talca - Polo tecnológico alimentario (40027625-0)</t>
  </si>
  <si>
    <t>SERCOTEC - Jóvenes emprendedores del Maule 2021 -2022  (40026981-0)</t>
  </si>
  <si>
    <t xml:space="preserve"> SERNAMEG - Centro de prevención y atención VCM comunas de Pencahue -Curepto (40026632-0)</t>
  </si>
  <si>
    <t>SERNAMEG - Intervención focalizada en VCM  comunas de Hualañé, Licantén y Vichuquén (40028500-0)</t>
  </si>
  <si>
    <t xml:space="preserve"> CORFO - Fomento a la calidad - focal (40030055-0)</t>
  </si>
  <si>
    <t xml:space="preserve"> Subsecretaria de Medio Ambiente -Recambio de calefactores  (40023793-0)</t>
  </si>
  <si>
    <t>FOSIS - Oportunidades a personas afectadas por la pandemia en la Región – (40031045-0)</t>
  </si>
  <si>
    <t>SUBTEL – Fondo de desarrollo  de las telecomunicaciones fibra óptica Maule – (40031371-0)</t>
  </si>
  <si>
    <t>SERNAMEG -  Fortalecimiento a los negocios liderados por mujeres jefas de hogar – (40026511-0)</t>
  </si>
  <si>
    <t>INDESPA – Fomento productivo en pesca y acuicultura Maule – (40030489-0)</t>
  </si>
  <si>
    <t>SERCOTEC – Emprendimiento regional, Crece Maule (40027326-0)</t>
  </si>
  <si>
    <t>INDAP -  Reconversión y/o diversificación en la pequeña agricultura (40017167-0)</t>
  </si>
  <si>
    <t>XXX</t>
  </si>
  <si>
    <t>SERNAC - Capacitación a los consumidores de la Región en sus derechos - (40032488-0)</t>
  </si>
  <si>
    <t>999</t>
  </si>
  <si>
    <t>Provisión FIC (Sin Distribuir)</t>
  </si>
  <si>
    <t>34</t>
  </si>
  <si>
    <t>SERVICIO DE LA DEUDA</t>
  </si>
  <si>
    <t>Deuda Flotante</t>
  </si>
  <si>
    <t>35</t>
  </si>
  <si>
    <t>SALDO FINAL DE CAJA</t>
  </si>
  <si>
    <t>GASTO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</si>
</sst>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_ ;\-#,##0\ "/>
    <numFmt numFmtId="165" formatCode="dd/mm/yy;@"/>
    <numFmt numFmtId="166" formatCode="_ * #,##0_ ;_ * \-#,##0_ ;_ * &quot;-&quot;_ ;_ @_ "/>
    <numFmt numFmtId="167" formatCode="#,##0_ ;[Red]\-#,##0\ 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.5"/>
      <name val="Verdana"/>
      <family val="2"/>
    </font>
    <font>
      <sz val="8"/>
      <color rgb="FF000000"/>
      <name val="Verdana"/>
      <family val="2"/>
    </font>
    <font>
      <sz val="10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</cellStyleXfs>
  <cellXfs count="282">
    <xf numFmtId="0" fontId="0" fillId="0" borderId="0" xfId="0"/>
    <xf numFmtId="0" fontId="2" fillId="0" borderId="0" xfId="1"/>
    <xf numFmtId="0" fontId="2" fillId="0" borderId="0" xfId="1" applyAlignment="1">
      <alignment vertical="center" wrapText="1"/>
    </xf>
    <xf numFmtId="3" fontId="2" fillId="2" borderId="0" xfId="1" applyNumberFormat="1" applyFill="1"/>
    <xf numFmtId="164" fontId="2" fillId="0" borderId="0" xfId="1" applyNumberFormat="1" applyFont="1"/>
    <xf numFmtId="0" fontId="2" fillId="0" borderId="0" xfId="1" applyFont="1"/>
    <xf numFmtId="0" fontId="2" fillId="3" borderId="0" xfId="1" applyFill="1"/>
    <xf numFmtId="3" fontId="2" fillId="0" borderId="0" xfId="1" applyNumberFormat="1" applyAlignment="1">
      <alignment vertical="center" wrapText="1"/>
    </xf>
    <xf numFmtId="0" fontId="2" fillId="0" borderId="0" xfId="1" applyAlignment="1">
      <alignment horizontal="center"/>
    </xf>
    <xf numFmtId="0" fontId="2" fillId="0" borderId="0" xfId="1" applyAlignment="1">
      <alignment horizontal="center" vertical="center" wrapText="1"/>
    </xf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3" borderId="0" xfId="1" applyFill="1" applyAlignment="1">
      <alignment horizontal="center"/>
    </xf>
    <xf numFmtId="164" fontId="3" fillId="4" borderId="0" xfId="1" applyNumberFormat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164" fontId="3" fillId="5" borderId="2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5" borderId="4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right" vertical="center" wrapText="1"/>
    </xf>
    <xf numFmtId="3" fontId="1" fillId="0" borderId="0" xfId="3" applyNumberFormat="1" applyFont="1" applyAlignment="1">
      <alignment horizontal="center"/>
    </xf>
    <xf numFmtId="165" fontId="8" fillId="0" borderId="6" xfId="3" applyNumberFormat="1" applyFont="1" applyBorder="1" applyAlignment="1">
      <alignment horizontal="center"/>
    </xf>
    <xf numFmtId="165" fontId="8" fillId="0" borderId="7" xfId="3" applyNumberFormat="1" applyFont="1" applyBorder="1" applyAlignment="1">
      <alignment horizontal="center"/>
    </xf>
    <xf numFmtId="165" fontId="8" fillId="3" borderId="7" xfId="3" applyNumberFormat="1" applyFont="1" applyFill="1" applyBorder="1" applyAlignment="1">
      <alignment horizontal="center"/>
    </xf>
    <xf numFmtId="165" fontId="8" fillId="0" borderId="0" xfId="3" applyNumberFormat="1" applyFont="1" applyBorder="1" applyAlignment="1">
      <alignment horizontal="center"/>
    </xf>
    <xf numFmtId="165" fontId="1" fillId="0" borderId="0" xfId="3" applyNumberFormat="1" applyFont="1" applyAlignment="1">
      <alignment horizontal="center"/>
    </xf>
    <xf numFmtId="0" fontId="7" fillId="0" borderId="0" xfId="2" applyFont="1" applyFill="1" applyAlignment="1">
      <alignment horizontal="center" vertical="center" wrapText="1"/>
    </xf>
    <xf numFmtId="165" fontId="9" fillId="0" borderId="0" xfId="4" applyNumberFormat="1" applyFont="1" applyFill="1" applyAlignment="1">
      <alignment horizontal="center" vertical="center" wrapText="1"/>
    </xf>
    <xf numFmtId="165" fontId="8" fillId="0" borderId="8" xfId="3" applyNumberFormat="1" applyFont="1" applyBorder="1" applyAlignment="1">
      <alignment horizontal="center"/>
    </xf>
    <xf numFmtId="165" fontId="8" fillId="0" borderId="9" xfId="3" applyNumberFormat="1" applyFont="1" applyBorder="1" applyAlignment="1">
      <alignment horizontal="center"/>
    </xf>
    <xf numFmtId="165" fontId="8" fillId="3" borderId="9" xfId="3" applyNumberFormat="1" applyFont="1" applyFill="1" applyBorder="1" applyAlignment="1">
      <alignment horizontal="center"/>
    </xf>
    <xf numFmtId="165" fontId="9" fillId="0" borderId="0" xfId="5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9" fillId="6" borderId="10" xfId="2" applyFont="1" applyFill="1" applyBorder="1" applyAlignment="1">
      <alignment horizontal="center" vertical="center" wrapText="1"/>
    </xf>
    <xf numFmtId="0" fontId="6" fillId="5" borderId="11" xfId="6" applyFont="1" applyFill="1" applyBorder="1" applyAlignment="1">
      <alignment horizontal="center" vertical="center" wrapText="1"/>
    </xf>
    <xf numFmtId="164" fontId="6" fillId="5" borderId="0" xfId="6" applyNumberFormat="1" applyFont="1" applyFill="1" applyBorder="1" applyAlignment="1">
      <alignment horizontal="center" vertical="center" wrapText="1"/>
    </xf>
    <xf numFmtId="0" fontId="6" fillId="7" borderId="11" xfId="6" applyFont="1" applyFill="1" applyBorder="1" applyAlignment="1">
      <alignment horizontal="center" vertical="center" wrapText="1"/>
    </xf>
    <xf numFmtId="0" fontId="6" fillId="5" borderId="0" xfId="6" applyFont="1" applyFill="1" applyBorder="1" applyAlignment="1">
      <alignment horizontal="center" vertical="center" wrapText="1"/>
    </xf>
    <xf numFmtId="0" fontId="10" fillId="5" borderId="0" xfId="6" applyFont="1" applyFill="1" applyBorder="1" applyAlignment="1">
      <alignment horizontal="center" vertical="center" wrapText="1"/>
    </xf>
    <xf numFmtId="0" fontId="10" fillId="5" borderId="11" xfId="6" applyFont="1" applyFill="1" applyBorder="1" applyAlignment="1">
      <alignment horizontal="center" vertical="center" wrapText="1"/>
    </xf>
    <xf numFmtId="0" fontId="10" fillId="6" borderId="11" xfId="6" applyFont="1" applyFill="1" applyBorder="1" applyAlignment="1">
      <alignment horizontal="center" vertical="center" wrapText="1"/>
    </xf>
    <xf numFmtId="0" fontId="10" fillId="6" borderId="0" xfId="6" applyFont="1" applyFill="1" applyBorder="1" applyAlignment="1">
      <alignment horizontal="center" vertical="center" wrapText="1"/>
    </xf>
    <xf numFmtId="0" fontId="10" fillId="5" borderId="12" xfId="6" applyFont="1" applyFill="1" applyBorder="1" applyAlignment="1">
      <alignment horizontal="center" vertical="center" wrapText="1"/>
    </xf>
    <xf numFmtId="0" fontId="6" fillId="3" borderId="11" xfId="6" applyFont="1" applyFill="1" applyBorder="1" applyAlignment="1">
      <alignment horizontal="center" vertical="center" wrapText="1"/>
    </xf>
    <xf numFmtId="0" fontId="10" fillId="3" borderId="11" xfId="6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 wrapText="1"/>
    </xf>
    <xf numFmtId="0" fontId="10" fillId="0" borderId="14" xfId="6" applyFont="1" applyFill="1" applyBorder="1" applyAlignment="1">
      <alignment horizontal="center" vertical="center" wrapText="1"/>
    </xf>
    <xf numFmtId="167" fontId="6" fillId="5" borderId="14" xfId="6" applyNumberFormat="1" applyFont="1" applyFill="1" applyBorder="1" applyAlignment="1">
      <alignment horizontal="center" vertical="center" wrapText="1"/>
    </xf>
    <xf numFmtId="167" fontId="6" fillId="6" borderId="14" xfId="6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9" fillId="6" borderId="15" xfId="2" applyFont="1" applyFill="1" applyBorder="1" applyAlignment="1">
      <alignment horizontal="center" vertical="center" wrapText="1"/>
    </xf>
    <xf numFmtId="0" fontId="9" fillId="6" borderId="11" xfId="6" quotePrefix="1" applyFont="1" applyFill="1" applyBorder="1" applyAlignment="1">
      <alignment horizontal="center" vertical="center" wrapText="1"/>
    </xf>
    <xf numFmtId="164" fontId="9" fillId="6" borderId="0" xfId="6" quotePrefix="1" applyNumberFormat="1" applyFont="1" applyFill="1" applyBorder="1" applyAlignment="1">
      <alignment horizontal="center" vertical="center" wrapText="1"/>
    </xf>
    <xf numFmtId="0" fontId="9" fillId="7" borderId="11" xfId="6" quotePrefix="1" applyFont="1" applyFill="1" applyBorder="1" applyAlignment="1">
      <alignment horizontal="center" vertical="center" wrapText="1"/>
    </xf>
    <xf numFmtId="0" fontId="9" fillId="6" borderId="0" xfId="6" quotePrefix="1" applyFont="1" applyFill="1" applyBorder="1" applyAlignment="1">
      <alignment horizontal="center" vertical="center" wrapText="1"/>
    </xf>
    <xf numFmtId="0" fontId="9" fillId="6" borderId="0" xfId="6" applyFont="1" applyFill="1" applyBorder="1" applyAlignment="1">
      <alignment horizontal="center" vertical="center" wrapText="1"/>
    </xf>
    <xf numFmtId="0" fontId="6" fillId="6" borderId="16" xfId="6" applyFont="1" applyFill="1" applyBorder="1" applyAlignment="1">
      <alignment horizontal="center" vertical="center" wrapText="1"/>
    </xf>
    <xf numFmtId="0" fontId="9" fillId="6" borderId="15" xfId="6" quotePrefix="1" applyFont="1" applyFill="1" applyBorder="1" applyAlignment="1">
      <alignment horizontal="center" vertical="center" wrapText="1"/>
    </xf>
    <xf numFmtId="0" fontId="6" fillId="6" borderId="17" xfId="6" applyFont="1" applyFill="1" applyBorder="1" applyAlignment="1">
      <alignment horizontal="center" vertical="center" wrapText="1"/>
    </xf>
    <xf numFmtId="0" fontId="9" fillId="6" borderId="12" xfId="6" quotePrefix="1" applyFont="1" applyFill="1" applyBorder="1" applyAlignment="1">
      <alignment horizontal="center" vertical="center" wrapText="1"/>
    </xf>
    <xf numFmtId="0" fontId="9" fillId="3" borderId="11" xfId="6" quotePrefix="1" applyFont="1" applyFill="1" applyBorder="1" applyAlignment="1">
      <alignment horizontal="center" vertical="center" wrapText="1"/>
    </xf>
    <xf numFmtId="0" fontId="6" fillId="3" borderId="16" xfId="6" applyFont="1" applyFill="1" applyBorder="1" applyAlignment="1">
      <alignment horizontal="center" vertical="center" wrapText="1"/>
    </xf>
    <xf numFmtId="0" fontId="6" fillId="0" borderId="18" xfId="6" applyFont="1" applyFill="1" applyBorder="1" applyAlignment="1">
      <alignment horizontal="center" vertical="center" wrapText="1"/>
    </xf>
    <xf numFmtId="0" fontId="6" fillId="0" borderId="11" xfId="6" applyFont="1" applyFill="1" applyBorder="1" applyAlignment="1">
      <alignment horizontal="center" vertical="center" wrapText="1"/>
    </xf>
    <xf numFmtId="167" fontId="6" fillId="5" borderId="11" xfId="6" applyNumberFormat="1" applyFont="1" applyFill="1" applyBorder="1" applyAlignment="1">
      <alignment horizontal="center" vertical="center" wrapText="1"/>
    </xf>
    <xf numFmtId="167" fontId="6" fillId="6" borderId="11" xfId="6" applyNumberFormat="1" applyFont="1" applyFill="1" applyBorder="1" applyAlignment="1">
      <alignment horizontal="center" vertical="center" wrapText="1"/>
    </xf>
    <xf numFmtId="0" fontId="10" fillId="0" borderId="0" xfId="6" applyFont="1" applyFill="1" applyAlignment="1">
      <alignment horizontal="left" vertical="center" wrapText="1"/>
    </xf>
    <xf numFmtId="0" fontId="10" fillId="0" borderId="0" xfId="6" applyFont="1" applyFill="1" applyBorder="1" applyAlignment="1">
      <alignment horizontal="left" vertical="center" wrapText="1"/>
    </xf>
    <xf numFmtId="16" fontId="9" fillId="6" borderId="11" xfId="6" applyNumberFormat="1" applyFont="1" applyFill="1" applyBorder="1" applyAlignment="1">
      <alignment horizontal="center" vertical="center" wrapText="1"/>
    </xf>
    <xf numFmtId="0" fontId="9" fillId="6" borderId="11" xfId="6" applyFont="1" applyFill="1" applyBorder="1" applyAlignment="1">
      <alignment horizontal="center" vertical="center" wrapText="1"/>
    </xf>
    <xf numFmtId="164" fontId="9" fillId="6" borderId="0" xfId="6" applyNumberFormat="1" applyFont="1" applyFill="1" applyBorder="1" applyAlignment="1">
      <alignment horizontal="center" vertical="center" wrapText="1"/>
    </xf>
    <xf numFmtId="0" fontId="9" fillId="7" borderId="11" xfId="6" applyFont="1" applyFill="1" applyBorder="1" applyAlignment="1">
      <alignment horizontal="center" vertical="center" wrapText="1"/>
    </xf>
    <xf numFmtId="0" fontId="6" fillId="6" borderId="14" xfId="6" applyFont="1" applyFill="1" applyBorder="1" applyAlignment="1">
      <alignment vertical="center" wrapText="1"/>
    </xf>
    <xf numFmtId="0" fontId="9" fillId="6" borderId="15" xfId="6" applyFont="1" applyFill="1" applyBorder="1" applyAlignment="1">
      <alignment horizontal="center" vertical="center" wrapText="1"/>
    </xf>
    <xf numFmtId="0" fontId="6" fillId="6" borderId="19" xfId="6" applyFont="1" applyFill="1" applyBorder="1" applyAlignment="1">
      <alignment vertical="center" wrapText="1"/>
    </xf>
    <xf numFmtId="0" fontId="9" fillId="6" borderId="12" xfId="6" applyFont="1" applyFill="1" applyBorder="1" applyAlignment="1">
      <alignment horizontal="center" vertical="center" wrapText="1"/>
    </xf>
    <xf numFmtId="0" fontId="9" fillId="3" borderId="11" xfId="6" applyFont="1" applyFill="1" applyBorder="1" applyAlignment="1">
      <alignment horizontal="center" vertical="center" wrapText="1"/>
    </xf>
    <xf numFmtId="0" fontId="6" fillId="3" borderId="14" xfId="6" applyFont="1" applyFill="1" applyBorder="1" applyAlignment="1">
      <alignment vertical="center" wrapText="1"/>
    </xf>
    <xf numFmtId="0" fontId="6" fillId="4" borderId="13" xfId="6" applyFont="1" applyFill="1" applyBorder="1" applyAlignment="1">
      <alignment vertical="center" wrapText="1"/>
    </xf>
    <xf numFmtId="0" fontId="6" fillId="4" borderId="11" xfId="6" applyFont="1" applyFill="1" applyBorder="1" applyAlignment="1">
      <alignment vertical="center" wrapText="1"/>
    </xf>
    <xf numFmtId="0" fontId="11" fillId="0" borderId="0" xfId="2" applyFont="1" applyFill="1" applyAlignment="1">
      <alignment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6" fillId="8" borderId="16" xfId="6" applyFont="1" applyFill="1" applyBorder="1" applyAlignment="1">
      <alignment horizontal="center" vertical="center" wrapText="1"/>
    </xf>
    <xf numFmtId="0" fontId="9" fillId="6" borderId="21" xfId="2" applyFont="1" applyFill="1" applyBorder="1" applyAlignment="1">
      <alignment horizontal="center" vertical="center" wrapText="1"/>
    </xf>
    <xf numFmtId="164" fontId="9" fillId="6" borderId="22" xfId="2" applyNumberFormat="1" applyFont="1" applyFill="1" applyBorder="1" applyAlignment="1">
      <alignment horizontal="center" vertical="center" wrapText="1"/>
    </xf>
    <xf numFmtId="0" fontId="9" fillId="7" borderId="21" xfId="2" applyFont="1" applyFill="1" applyBorder="1" applyAlignment="1">
      <alignment horizontal="center" vertical="center" wrapText="1"/>
    </xf>
    <xf numFmtId="0" fontId="9" fillId="6" borderId="22" xfId="2" applyFont="1" applyFill="1" applyBorder="1" applyAlignment="1">
      <alignment horizontal="center" vertical="center" wrapText="1"/>
    </xf>
    <xf numFmtId="0" fontId="9" fillId="6" borderId="22" xfId="6" applyFont="1" applyFill="1" applyBorder="1" applyAlignment="1">
      <alignment horizontal="center" vertical="center" wrapText="1"/>
    </xf>
    <xf numFmtId="0" fontId="6" fillId="6" borderId="21" xfId="6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6" fillId="6" borderId="22" xfId="6" applyFont="1" applyFill="1" applyBorder="1" applyAlignment="1">
      <alignment horizontal="center" vertical="center" wrapText="1"/>
    </xf>
    <xf numFmtId="0" fontId="6" fillId="8" borderId="17" xfId="6" applyFont="1" applyFill="1" applyBorder="1" applyAlignment="1">
      <alignment horizontal="center" vertical="center" wrapText="1"/>
    </xf>
    <xf numFmtId="0" fontId="9" fillId="6" borderId="23" xfId="2" applyFont="1" applyFill="1" applyBorder="1" applyAlignment="1">
      <alignment horizontal="center" vertical="center" wrapText="1"/>
    </xf>
    <xf numFmtId="0" fontId="9" fillId="3" borderId="21" xfId="2" applyFont="1" applyFill="1" applyBorder="1" applyAlignment="1">
      <alignment horizontal="center" vertical="center" wrapText="1"/>
    </xf>
    <xf numFmtId="0" fontId="6" fillId="3" borderId="21" xfId="6" applyFont="1" applyFill="1" applyBorder="1" applyAlignment="1">
      <alignment horizontal="center" vertical="center" wrapText="1"/>
    </xf>
    <xf numFmtId="0" fontId="6" fillId="2" borderId="24" xfId="6" applyFont="1" applyFill="1" applyBorder="1" applyAlignment="1">
      <alignment horizontal="center" vertical="center" wrapText="1"/>
    </xf>
    <xf numFmtId="16" fontId="6" fillId="2" borderId="21" xfId="6" applyNumberFormat="1" applyFont="1" applyFill="1" applyBorder="1" applyAlignment="1">
      <alignment horizontal="center" vertical="center" wrapText="1"/>
    </xf>
    <xf numFmtId="0" fontId="6" fillId="8" borderId="21" xfId="6" applyFont="1" applyFill="1" applyBorder="1" applyAlignment="1">
      <alignment horizontal="center" vertical="center" wrapText="1"/>
    </xf>
    <xf numFmtId="167" fontId="6" fillId="5" borderId="21" xfId="6" applyNumberFormat="1" applyFont="1" applyFill="1" applyBorder="1" applyAlignment="1">
      <alignment horizontal="center" vertical="center" wrapText="1"/>
    </xf>
    <xf numFmtId="167" fontId="6" fillId="6" borderId="21" xfId="6" applyNumberFormat="1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 wrapText="1"/>
    </xf>
    <xf numFmtId="0" fontId="12" fillId="6" borderId="20" xfId="2" quotePrefix="1" applyFont="1" applyFill="1" applyBorder="1" applyAlignment="1">
      <alignment vertical="center" wrapText="1"/>
    </xf>
    <xf numFmtId="0" fontId="13" fillId="0" borderId="23" xfId="6" applyFont="1" applyFill="1" applyBorder="1" applyAlignment="1">
      <alignment horizontal="center" vertical="center" wrapText="1"/>
    </xf>
    <xf numFmtId="0" fontId="13" fillId="0" borderId="21" xfId="6" applyFont="1" applyFill="1" applyBorder="1" applyAlignment="1">
      <alignment horizontal="center" vertical="center" wrapText="1"/>
    </xf>
    <xf numFmtId="164" fontId="6" fillId="6" borderId="22" xfId="6" applyNumberFormat="1" applyFont="1" applyFill="1" applyBorder="1" applyAlignment="1">
      <alignment horizontal="center" vertical="center" wrapText="1"/>
    </xf>
    <xf numFmtId="0" fontId="6" fillId="7" borderId="21" xfId="6" applyFont="1" applyFill="1" applyBorder="1" applyAlignment="1">
      <alignment horizontal="center" vertical="center" wrapText="1"/>
    </xf>
    <xf numFmtId="0" fontId="13" fillId="6" borderId="22" xfId="6" applyFont="1" applyFill="1" applyBorder="1" applyAlignment="1">
      <alignment horizontal="center" vertical="center" wrapText="1"/>
    </xf>
    <xf numFmtId="164" fontId="13" fillId="6" borderId="21" xfId="6" applyNumberFormat="1" applyFont="1" applyFill="1" applyBorder="1" applyAlignment="1">
      <alignment horizontal="center" vertical="center" wrapText="1"/>
    </xf>
    <xf numFmtId="0" fontId="13" fillId="6" borderId="21" xfId="6" applyFont="1" applyFill="1" applyBorder="1" applyAlignment="1">
      <alignment horizontal="center" vertical="center" wrapText="1"/>
    </xf>
    <xf numFmtId="0" fontId="13" fillId="0" borderId="22" xfId="6" applyFont="1" applyFill="1" applyBorder="1" applyAlignment="1">
      <alignment horizontal="center" vertical="center" wrapText="1"/>
    </xf>
    <xf numFmtId="0" fontId="13" fillId="0" borderId="11" xfId="6" applyFont="1" applyFill="1" applyBorder="1" applyAlignment="1">
      <alignment horizontal="center" vertical="center" wrapText="1"/>
    </xf>
    <xf numFmtId="0" fontId="13" fillId="0" borderId="0" xfId="6" applyFont="1" applyFill="1" applyBorder="1" applyAlignment="1">
      <alignment horizontal="center" vertical="center" wrapText="1"/>
    </xf>
    <xf numFmtId="0" fontId="13" fillId="3" borderId="0" xfId="6" applyFont="1" applyFill="1" applyBorder="1" applyAlignment="1">
      <alignment horizontal="center" vertical="center" wrapText="1"/>
    </xf>
    <xf numFmtId="0" fontId="13" fillId="3" borderId="11" xfId="6" applyFont="1" applyFill="1" applyBorder="1" applyAlignment="1">
      <alignment horizontal="center" vertical="center" wrapText="1"/>
    </xf>
    <xf numFmtId="167" fontId="12" fillId="5" borderId="11" xfId="2" quotePrefix="1" applyNumberFormat="1" applyFont="1" applyFill="1" applyBorder="1" applyAlignment="1">
      <alignment vertical="center" wrapText="1"/>
    </xf>
    <xf numFmtId="167" fontId="12" fillId="6" borderId="18" xfId="2" quotePrefix="1" applyNumberFormat="1" applyFont="1" applyFill="1" applyBorder="1" applyAlignment="1">
      <alignment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26" xfId="2" applyFont="1" applyFill="1" applyBorder="1" applyAlignment="1">
      <alignment vertical="center" wrapText="1"/>
    </xf>
    <xf numFmtId="3" fontId="6" fillId="6" borderId="26" xfId="2" applyNumberFormat="1" applyFont="1" applyFill="1" applyBorder="1" applyAlignment="1">
      <alignment vertical="center" wrapText="1"/>
    </xf>
    <xf numFmtId="3" fontId="6" fillId="6" borderId="27" xfId="2" applyNumberFormat="1" applyFont="1" applyFill="1" applyBorder="1" applyAlignment="1">
      <alignment vertical="center" wrapText="1"/>
    </xf>
    <xf numFmtId="3" fontId="6" fillId="6" borderId="16" xfId="2" applyNumberFormat="1" applyFont="1" applyFill="1" applyBorder="1" applyAlignment="1">
      <alignment vertical="center" wrapText="1"/>
    </xf>
    <xf numFmtId="164" fontId="6" fillId="6" borderId="17" xfId="2" applyNumberFormat="1" applyFont="1" applyFill="1" applyBorder="1" applyAlignment="1">
      <alignment vertical="center" wrapText="1"/>
    </xf>
    <xf numFmtId="3" fontId="6" fillId="6" borderId="17" xfId="2" applyNumberFormat="1" applyFont="1" applyFill="1" applyBorder="1" applyAlignment="1">
      <alignment vertical="center" wrapText="1"/>
    </xf>
    <xf numFmtId="3" fontId="6" fillId="3" borderId="17" xfId="2" applyNumberFormat="1" applyFont="1" applyFill="1" applyBorder="1" applyAlignment="1">
      <alignment vertical="center" wrapText="1"/>
    </xf>
    <xf numFmtId="3" fontId="6" fillId="3" borderId="16" xfId="2" applyNumberFormat="1" applyFont="1" applyFill="1" applyBorder="1" applyAlignment="1">
      <alignment vertical="center" wrapText="1"/>
    </xf>
    <xf numFmtId="167" fontId="6" fillId="5" borderId="16" xfId="6" applyNumberFormat="1" applyFont="1" applyFill="1" applyBorder="1" applyAlignment="1">
      <alignment vertical="center" wrapText="1"/>
    </xf>
    <xf numFmtId="167" fontId="6" fillId="6" borderId="24" xfId="6" applyNumberFormat="1" applyFont="1" applyFill="1" applyBorder="1" applyAlignment="1">
      <alignment vertical="center" wrapText="1"/>
    </xf>
    <xf numFmtId="0" fontId="10" fillId="0" borderId="0" xfId="2" applyFont="1" applyFill="1" applyAlignment="1">
      <alignment vertical="center" wrapText="1"/>
    </xf>
    <xf numFmtId="0" fontId="6" fillId="0" borderId="28" xfId="6" quotePrefix="1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vertical="center" wrapText="1"/>
    </xf>
    <xf numFmtId="3" fontId="6" fillId="0" borderId="28" xfId="2" applyNumberFormat="1" applyFont="1" applyFill="1" applyBorder="1" applyAlignment="1">
      <alignment vertical="center" wrapText="1"/>
    </xf>
    <xf numFmtId="3" fontId="6" fillId="0" borderId="29" xfId="2" applyNumberFormat="1" applyFont="1" applyFill="1" applyBorder="1" applyAlignment="1">
      <alignment vertical="center" wrapText="1"/>
    </xf>
    <xf numFmtId="3" fontId="6" fillId="0" borderId="30" xfId="2" applyNumberFormat="1" applyFont="1" applyFill="1" applyBorder="1" applyAlignment="1">
      <alignment vertical="center" wrapText="1"/>
    </xf>
    <xf numFmtId="164" fontId="6" fillId="0" borderId="31" xfId="2" applyNumberFormat="1" applyFont="1" applyFill="1" applyBorder="1" applyAlignment="1">
      <alignment vertical="center" wrapText="1"/>
    </xf>
    <xf numFmtId="3" fontId="6" fillId="0" borderId="31" xfId="2" applyNumberFormat="1" applyFont="1" applyFill="1" applyBorder="1" applyAlignment="1">
      <alignment vertical="center" wrapText="1"/>
    </xf>
    <xf numFmtId="3" fontId="6" fillId="3" borderId="31" xfId="2" applyNumberFormat="1" applyFont="1" applyFill="1" applyBorder="1" applyAlignment="1">
      <alignment vertical="center" wrapText="1"/>
    </xf>
    <xf numFmtId="3" fontId="6" fillId="3" borderId="30" xfId="2" applyNumberFormat="1" applyFont="1" applyFill="1" applyBorder="1" applyAlignment="1">
      <alignment vertical="center" wrapText="1"/>
    </xf>
    <xf numFmtId="167" fontId="9" fillId="5" borderId="30" xfId="6" applyNumberFormat="1" applyFont="1" applyFill="1" applyBorder="1" applyAlignment="1">
      <alignment vertical="center" wrapText="1"/>
    </xf>
    <xf numFmtId="167" fontId="9" fillId="6" borderId="32" xfId="6" applyNumberFormat="1" applyFont="1" applyFill="1" applyBorder="1" applyAlignment="1">
      <alignment vertical="center" wrapText="1"/>
    </xf>
    <xf numFmtId="0" fontId="5" fillId="0" borderId="28" xfId="2" applyFont="1" applyFill="1" applyBorder="1" applyAlignment="1">
      <alignment vertical="center" wrapText="1"/>
    </xf>
    <xf numFmtId="0" fontId="9" fillId="0" borderId="28" xfId="6" applyFont="1" applyFill="1" applyBorder="1" applyAlignment="1">
      <alignment vertical="center" wrapText="1"/>
    </xf>
    <xf numFmtId="0" fontId="9" fillId="0" borderId="28" xfId="6" quotePrefix="1" applyFont="1" applyFill="1" applyBorder="1" applyAlignment="1">
      <alignment horizontal="center" vertical="center" wrapText="1"/>
    </xf>
    <xf numFmtId="3" fontId="9" fillId="0" borderId="28" xfId="2" applyNumberFormat="1" applyFont="1" applyFill="1" applyBorder="1" applyAlignment="1">
      <alignment vertical="center" wrapText="1"/>
    </xf>
    <xf numFmtId="3" fontId="9" fillId="0" borderId="29" xfId="2" applyNumberFormat="1" applyFont="1" applyFill="1" applyBorder="1" applyAlignment="1">
      <alignment vertical="center" wrapText="1"/>
    </xf>
    <xf numFmtId="3" fontId="9" fillId="0" borderId="30" xfId="2" applyNumberFormat="1" applyFont="1" applyFill="1" applyBorder="1" applyAlignment="1">
      <alignment vertical="center" wrapText="1"/>
    </xf>
    <xf numFmtId="164" fontId="9" fillId="0" borderId="31" xfId="2" applyNumberFormat="1" applyFont="1" applyFill="1" applyBorder="1" applyAlignment="1">
      <alignment vertical="center" wrapText="1"/>
    </xf>
    <xf numFmtId="3" fontId="9" fillId="0" borderId="31" xfId="2" applyNumberFormat="1" applyFont="1" applyFill="1" applyBorder="1" applyAlignment="1">
      <alignment vertical="center" wrapText="1"/>
    </xf>
    <xf numFmtId="3" fontId="9" fillId="3" borderId="31" xfId="2" applyNumberFormat="1" applyFont="1" applyFill="1" applyBorder="1" applyAlignment="1">
      <alignment vertical="center" wrapText="1"/>
    </xf>
    <xf numFmtId="3" fontId="9" fillId="3" borderId="30" xfId="2" applyNumberFormat="1" applyFont="1" applyFill="1" applyBorder="1" applyAlignment="1">
      <alignment vertical="center" wrapText="1"/>
    </xf>
    <xf numFmtId="0" fontId="6" fillId="0" borderId="28" xfId="2" quotePrefix="1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 wrapText="1"/>
    </xf>
    <xf numFmtId="0" fontId="6" fillId="0" borderId="28" xfId="2" applyFont="1" applyFill="1" applyBorder="1" applyAlignment="1">
      <alignment vertical="center" wrapText="1"/>
    </xf>
    <xf numFmtId="0" fontId="9" fillId="0" borderId="28" xfId="2" applyFont="1" applyFill="1" applyBorder="1" applyAlignment="1">
      <alignment horizontal="center" vertical="center" wrapText="1"/>
    </xf>
    <xf numFmtId="0" fontId="9" fillId="0" borderId="28" xfId="2" applyFont="1" applyFill="1" applyBorder="1" applyAlignment="1">
      <alignment vertical="center" wrapText="1"/>
    </xf>
    <xf numFmtId="0" fontId="9" fillId="0" borderId="28" xfId="2" quotePrefix="1" applyFont="1" applyFill="1" applyBorder="1" applyAlignment="1">
      <alignment horizontal="center" vertical="center" wrapText="1"/>
    </xf>
    <xf numFmtId="0" fontId="6" fillId="0" borderId="28" xfId="2" quotePrefix="1" applyFont="1" applyFill="1" applyBorder="1" applyAlignment="1">
      <alignment horizontal="center" vertical="center"/>
    </xf>
    <xf numFmtId="3" fontId="6" fillId="0" borderId="28" xfId="2" applyNumberFormat="1" applyFont="1" applyFill="1" applyBorder="1" applyAlignment="1">
      <alignment vertical="center"/>
    </xf>
    <xf numFmtId="3" fontId="6" fillId="0" borderId="29" xfId="2" applyNumberFormat="1" applyFont="1" applyFill="1" applyBorder="1" applyAlignment="1">
      <alignment vertical="center"/>
    </xf>
    <xf numFmtId="3" fontId="6" fillId="0" borderId="30" xfId="2" applyNumberFormat="1" applyFont="1" applyFill="1" applyBorder="1" applyAlignment="1">
      <alignment vertical="center"/>
    </xf>
    <xf numFmtId="164" fontId="6" fillId="0" borderId="31" xfId="2" applyNumberFormat="1" applyFont="1" applyFill="1" applyBorder="1" applyAlignment="1">
      <alignment vertical="center"/>
    </xf>
    <xf numFmtId="3" fontId="6" fillId="0" borderId="31" xfId="2" applyNumberFormat="1" applyFont="1" applyFill="1" applyBorder="1" applyAlignment="1">
      <alignment vertical="center"/>
    </xf>
    <xf numFmtId="3" fontId="6" fillId="3" borderId="31" xfId="2" applyNumberFormat="1" applyFont="1" applyFill="1" applyBorder="1" applyAlignment="1">
      <alignment vertical="center"/>
    </xf>
    <xf numFmtId="3" fontId="6" fillId="3" borderId="30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3" fontId="14" fillId="0" borderId="30" xfId="2" applyNumberFormat="1" applyFont="1" applyFill="1" applyBorder="1" applyAlignment="1">
      <alignment vertical="center" wrapText="1"/>
    </xf>
    <xf numFmtId="3" fontId="14" fillId="0" borderId="31" xfId="2" applyNumberFormat="1" applyFont="1" applyFill="1" applyBorder="1" applyAlignment="1">
      <alignment vertical="center" wrapText="1"/>
    </xf>
    <xf numFmtId="3" fontId="14" fillId="3" borderId="31" xfId="2" applyNumberFormat="1" applyFont="1" applyFill="1" applyBorder="1" applyAlignment="1">
      <alignment vertical="center" wrapText="1"/>
    </xf>
    <xf numFmtId="3" fontId="14" fillId="3" borderId="30" xfId="2" applyNumberFormat="1" applyFont="1" applyFill="1" applyBorder="1" applyAlignment="1">
      <alignment vertical="center" wrapText="1"/>
    </xf>
    <xf numFmtId="0" fontId="9" fillId="0" borderId="28" xfId="2" applyFont="1" applyFill="1" applyBorder="1" applyAlignment="1">
      <alignment horizontal="center" vertical="center"/>
    </xf>
    <xf numFmtId="0" fontId="9" fillId="0" borderId="28" xfId="2" quotePrefix="1" applyFont="1" applyFill="1" applyBorder="1" applyAlignment="1">
      <alignment horizontal="center" vertical="center"/>
    </xf>
    <xf numFmtId="3" fontId="9" fillId="0" borderId="28" xfId="2" applyNumberFormat="1" applyFont="1" applyFill="1" applyBorder="1" applyAlignment="1">
      <alignment vertical="center"/>
    </xf>
    <xf numFmtId="3" fontId="9" fillId="0" borderId="29" xfId="2" applyNumberFormat="1" applyFont="1" applyFill="1" applyBorder="1" applyAlignment="1">
      <alignment vertical="center"/>
    </xf>
    <xf numFmtId="3" fontId="9" fillId="0" borderId="30" xfId="2" applyNumberFormat="1" applyFont="1" applyFill="1" applyBorder="1" applyAlignment="1">
      <alignment vertical="center"/>
    </xf>
    <xf numFmtId="164" fontId="9" fillId="0" borderId="31" xfId="2" applyNumberFormat="1" applyFont="1" applyFill="1" applyBorder="1" applyAlignment="1">
      <alignment vertical="center"/>
    </xf>
    <xf numFmtId="3" fontId="9" fillId="0" borderId="31" xfId="2" applyNumberFormat="1" applyFont="1" applyFill="1" applyBorder="1" applyAlignment="1">
      <alignment vertical="center"/>
    </xf>
    <xf numFmtId="3" fontId="9" fillId="3" borderId="31" xfId="2" applyNumberFormat="1" applyFont="1" applyFill="1" applyBorder="1" applyAlignment="1">
      <alignment vertical="center"/>
    </xf>
    <xf numFmtId="3" fontId="9" fillId="3" borderId="30" xfId="2" applyNumberFormat="1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6" fillId="6" borderId="19" xfId="2" applyFont="1" applyFill="1" applyBorder="1" applyAlignment="1">
      <alignment vertical="center" wrapText="1"/>
    </xf>
    <xf numFmtId="3" fontId="6" fillId="6" borderId="33" xfId="2" applyNumberFormat="1" applyFont="1" applyFill="1" applyBorder="1" applyAlignment="1">
      <alignment vertical="center" wrapText="1"/>
    </xf>
    <xf numFmtId="3" fontId="6" fillId="3" borderId="33" xfId="2" applyNumberFormat="1" applyFont="1" applyFill="1" applyBorder="1" applyAlignment="1">
      <alignment vertical="center" wrapText="1"/>
    </xf>
    <xf numFmtId="3" fontId="6" fillId="5" borderId="16" xfId="2" applyNumberFormat="1" applyFont="1" applyFill="1" applyBorder="1" applyAlignment="1">
      <alignment vertical="center" wrapText="1"/>
    </xf>
    <xf numFmtId="167" fontId="9" fillId="6" borderId="34" xfId="6" applyNumberFormat="1" applyFont="1" applyFill="1" applyBorder="1" applyAlignment="1">
      <alignment vertical="center" wrapText="1"/>
    </xf>
    <xf numFmtId="0" fontId="6" fillId="0" borderId="35" xfId="6" applyFont="1" applyFill="1" applyBorder="1" applyAlignment="1">
      <alignment horizontal="center" vertical="center" wrapText="1"/>
    </xf>
    <xf numFmtId="0" fontId="6" fillId="0" borderId="36" xfId="6" applyFont="1" applyFill="1" applyBorder="1" applyAlignment="1">
      <alignment horizontal="center" vertical="center" wrapText="1"/>
    </xf>
    <xf numFmtId="0" fontId="6" fillId="0" borderId="37" xfId="6" applyFont="1" applyFill="1" applyBorder="1" applyAlignment="1">
      <alignment vertical="center" wrapText="1"/>
    </xf>
    <xf numFmtId="3" fontId="6" fillId="0" borderId="37" xfId="2" applyNumberFormat="1" applyFont="1" applyFill="1" applyBorder="1" applyAlignment="1">
      <alignment vertical="center" wrapText="1"/>
    </xf>
    <xf numFmtId="164" fontId="6" fillId="0" borderId="37" xfId="2" applyNumberFormat="1" applyFont="1" applyFill="1" applyBorder="1" applyAlignment="1">
      <alignment vertical="center" wrapText="1"/>
    </xf>
    <xf numFmtId="3" fontId="6" fillId="0" borderId="38" xfId="2" applyNumberFormat="1" applyFont="1" applyFill="1" applyBorder="1" applyAlignment="1">
      <alignment vertical="center" wrapText="1"/>
    </xf>
    <xf numFmtId="3" fontId="6" fillId="3" borderId="37" xfId="2" applyNumberFormat="1" applyFont="1" applyFill="1" applyBorder="1" applyAlignment="1">
      <alignment vertical="center" wrapText="1"/>
    </xf>
    <xf numFmtId="3" fontId="6" fillId="3" borderId="38" xfId="2" applyNumberFormat="1" applyFont="1" applyFill="1" applyBorder="1" applyAlignment="1">
      <alignment vertical="center" wrapText="1"/>
    </xf>
    <xf numFmtId="167" fontId="6" fillId="5" borderId="38" xfId="6" applyNumberFormat="1" applyFont="1" applyFill="1" applyBorder="1" applyAlignment="1">
      <alignment vertical="center" wrapText="1"/>
    </xf>
    <xf numFmtId="167" fontId="9" fillId="6" borderId="38" xfId="6" applyNumberFormat="1" applyFont="1" applyFill="1" applyBorder="1" applyAlignment="1">
      <alignment vertical="center" wrapText="1"/>
    </xf>
    <xf numFmtId="0" fontId="6" fillId="0" borderId="29" xfId="2" applyFont="1" applyFill="1" applyBorder="1" applyAlignment="1">
      <alignment horizontal="center" vertical="center" wrapText="1"/>
    </xf>
    <xf numFmtId="0" fontId="6" fillId="0" borderId="37" xfId="2" applyFont="1" applyFill="1" applyBorder="1" applyAlignment="1">
      <alignment vertical="center" wrapText="1"/>
    </xf>
    <xf numFmtId="0" fontId="9" fillId="0" borderId="29" xfId="6" quotePrefix="1" applyFont="1" applyFill="1" applyBorder="1" applyAlignment="1">
      <alignment horizontal="center" vertical="center" wrapText="1"/>
    </xf>
    <xf numFmtId="0" fontId="9" fillId="0" borderId="37" xfId="6" applyFont="1" applyFill="1" applyBorder="1" applyAlignment="1">
      <alignment vertical="center" wrapText="1"/>
    </xf>
    <xf numFmtId="3" fontId="9" fillId="0" borderId="37" xfId="2" applyNumberFormat="1" applyFont="1" applyFill="1" applyBorder="1" applyAlignment="1">
      <alignment vertical="center" wrapText="1"/>
    </xf>
    <xf numFmtId="164" fontId="9" fillId="0" borderId="37" xfId="2" applyNumberFormat="1" applyFont="1" applyFill="1" applyBorder="1" applyAlignment="1">
      <alignment vertical="center" wrapText="1"/>
    </xf>
    <xf numFmtId="3" fontId="9" fillId="3" borderId="37" xfId="2" applyNumberFormat="1" applyFont="1" applyFill="1" applyBorder="1" applyAlignment="1">
      <alignment vertical="center" wrapText="1"/>
    </xf>
    <xf numFmtId="3" fontId="9" fillId="0" borderId="38" xfId="2" applyNumberFormat="1" applyFont="1" applyFill="1" applyBorder="1" applyAlignment="1">
      <alignment vertical="center" wrapText="1"/>
    </xf>
    <xf numFmtId="0" fontId="9" fillId="0" borderId="29" xfId="2" quotePrefix="1" applyFont="1" applyFill="1" applyBorder="1" applyAlignment="1">
      <alignment horizontal="center" vertical="center" wrapText="1"/>
    </xf>
    <xf numFmtId="0" fontId="9" fillId="0" borderId="37" xfId="2" applyFont="1" applyFill="1" applyBorder="1" applyAlignment="1">
      <alignment horizontal="left" vertical="center" wrapText="1"/>
    </xf>
    <xf numFmtId="3" fontId="9" fillId="2" borderId="37" xfId="2" applyNumberFormat="1" applyFont="1" applyFill="1" applyBorder="1" applyAlignment="1">
      <alignment vertical="center" wrapText="1"/>
    </xf>
    <xf numFmtId="0" fontId="9" fillId="0" borderId="37" xfId="2" applyFont="1" applyFill="1" applyBorder="1" applyAlignment="1">
      <alignment vertical="center" wrapText="1"/>
    </xf>
    <xf numFmtId="0" fontId="6" fillId="0" borderId="28" xfId="6" quotePrefix="1" applyFont="1" applyBorder="1" applyAlignment="1">
      <alignment horizontal="center" vertical="center" wrapText="1"/>
    </xf>
    <xf numFmtId="0" fontId="6" fillId="0" borderId="28" xfId="6" applyFont="1" applyBorder="1" applyAlignment="1">
      <alignment horizontal="center" vertical="center" wrapText="1"/>
    </xf>
    <xf numFmtId="0" fontId="6" fillId="0" borderId="29" xfId="6" applyFont="1" applyBorder="1" applyAlignment="1">
      <alignment horizontal="center" vertical="center" wrapText="1"/>
    </xf>
    <xf numFmtId="0" fontId="6" fillId="0" borderId="37" xfId="6" applyFont="1" applyBorder="1" applyAlignment="1">
      <alignment vertical="center" wrapText="1"/>
    </xf>
    <xf numFmtId="3" fontId="6" fillId="0" borderId="37" xfId="6" quotePrefix="1" applyNumberFormat="1" applyFont="1" applyFill="1" applyBorder="1" applyAlignment="1">
      <alignment horizontal="right" vertical="center" wrapText="1"/>
    </xf>
    <xf numFmtId="3" fontId="6" fillId="3" borderId="37" xfId="6" quotePrefix="1" applyNumberFormat="1" applyFont="1" applyFill="1" applyBorder="1" applyAlignment="1">
      <alignment horizontal="right" vertical="center" wrapText="1"/>
    </xf>
    <xf numFmtId="0" fontId="6" fillId="0" borderId="29" xfId="6" quotePrefix="1" applyFont="1" applyBorder="1" applyAlignment="1">
      <alignment horizontal="center" vertical="center" wrapText="1"/>
    </xf>
    <xf numFmtId="0" fontId="6" fillId="4" borderId="37" xfId="6" applyFont="1" applyFill="1" applyBorder="1" applyAlignment="1">
      <alignment vertical="center" wrapText="1"/>
    </xf>
    <xf numFmtId="164" fontId="6" fillId="0" borderId="37" xfId="6" quotePrefix="1" applyNumberFormat="1" applyFont="1" applyFill="1" applyBorder="1" applyAlignment="1">
      <alignment horizontal="right" vertical="center" wrapText="1"/>
    </xf>
    <xf numFmtId="3" fontId="6" fillId="0" borderId="38" xfId="6" quotePrefix="1" applyNumberFormat="1" applyFont="1" applyFill="1" applyBorder="1" applyAlignment="1">
      <alignment horizontal="right" vertical="center" wrapText="1"/>
    </xf>
    <xf numFmtId="0" fontId="6" fillId="0" borderId="0" xfId="6" applyFont="1" applyBorder="1" applyAlignment="1">
      <alignment horizontal="center" vertical="center" wrapText="1"/>
    </xf>
    <xf numFmtId="0" fontId="6" fillId="0" borderId="0" xfId="6" quotePrefix="1" applyFont="1" applyBorder="1" applyAlignment="1">
      <alignment horizontal="center" vertical="center" wrapText="1"/>
    </xf>
    <xf numFmtId="49" fontId="6" fillId="0" borderId="0" xfId="6" applyNumberFormat="1" applyFont="1" applyBorder="1" applyAlignment="1">
      <alignment horizontal="center" vertical="center" wrapText="1"/>
    </xf>
    <xf numFmtId="0" fontId="6" fillId="0" borderId="28" xfId="2" applyFont="1" applyFill="1" applyBorder="1" applyAlignment="1">
      <alignment horizontal="center" vertical="center"/>
    </xf>
    <xf numFmtId="0" fontId="6" fillId="0" borderId="29" xfId="2" quotePrefix="1" applyFont="1" applyFill="1" applyBorder="1" applyAlignment="1">
      <alignment horizontal="center" vertical="center"/>
    </xf>
    <xf numFmtId="3" fontId="6" fillId="0" borderId="37" xfId="2" applyNumberFormat="1" applyFont="1" applyFill="1" applyBorder="1" applyAlignment="1">
      <alignment vertical="center"/>
    </xf>
    <xf numFmtId="164" fontId="6" fillId="0" borderId="37" xfId="2" applyNumberFormat="1" applyFont="1" applyFill="1" applyBorder="1" applyAlignment="1">
      <alignment vertical="center"/>
    </xf>
    <xf numFmtId="3" fontId="6" fillId="3" borderId="37" xfId="2" applyNumberFormat="1" applyFont="1" applyFill="1" applyBorder="1" applyAlignment="1">
      <alignment vertical="center"/>
    </xf>
    <xf numFmtId="3" fontId="6" fillId="0" borderId="38" xfId="2" applyNumberFormat="1" applyFont="1" applyFill="1" applyBorder="1" applyAlignment="1">
      <alignment vertical="center"/>
    </xf>
    <xf numFmtId="0" fontId="9" fillId="0" borderId="29" xfId="6" applyFont="1" applyFill="1" applyBorder="1" applyAlignment="1">
      <alignment horizontal="center" vertical="center" wrapText="1"/>
    </xf>
    <xf numFmtId="0" fontId="9" fillId="0" borderId="29" xfId="2" applyFont="1" applyFill="1" applyBorder="1" applyAlignment="1">
      <alignment horizontal="center" vertical="center" wrapText="1"/>
    </xf>
    <xf numFmtId="3" fontId="9" fillId="4" borderId="37" xfId="2" applyNumberFormat="1" applyFont="1" applyFill="1" applyBorder="1" applyAlignment="1">
      <alignment vertical="center" wrapText="1"/>
    </xf>
    <xf numFmtId="164" fontId="9" fillId="4" borderId="37" xfId="2" applyNumberFormat="1" applyFont="1" applyFill="1" applyBorder="1" applyAlignment="1">
      <alignment vertical="center" wrapText="1"/>
    </xf>
    <xf numFmtId="3" fontId="9" fillId="4" borderId="38" xfId="2" applyNumberFormat="1" applyFont="1" applyFill="1" applyBorder="1" applyAlignment="1">
      <alignment vertical="center" wrapText="1"/>
    </xf>
    <xf numFmtId="49" fontId="9" fillId="0" borderId="29" xfId="2" quotePrefix="1" applyNumberFormat="1" applyFont="1" applyFill="1" applyBorder="1" applyAlignment="1">
      <alignment horizontal="center" vertical="center"/>
    </xf>
    <xf numFmtId="0" fontId="9" fillId="0" borderId="29" xfId="2" quotePrefix="1" applyFont="1" applyFill="1" applyBorder="1" applyAlignment="1">
      <alignment horizontal="center" vertical="center"/>
    </xf>
    <xf numFmtId="3" fontId="9" fillId="0" borderId="37" xfId="2" applyNumberFormat="1" applyFont="1" applyFill="1" applyBorder="1" applyAlignment="1">
      <alignment vertical="center"/>
    </xf>
    <xf numFmtId="164" fontId="9" fillId="0" borderId="37" xfId="2" applyNumberFormat="1" applyFont="1" applyFill="1" applyBorder="1" applyAlignment="1">
      <alignment vertical="center"/>
    </xf>
    <xf numFmtId="3" fontId="9" fillId="3" borderId="37" xfId="2" applyNumberFormat="1" applyFont="1" applyFill="1" applyBorder="1" applyAlignment="1">
      <alignment vertical="center"/>
    </xf>
    <xf numFmtId="3" fontId="9" fillId="0" borderId="38" xfId="2" applyNumberFormat="1" applyFont="1" applyFill="1" applyBorder="1" applyAlignment="1">
      <alignment vertical="center"/>
    </xf>
    <xf numFmtId="0" fontId="9" fillId="0" borderId="28" xfId="2" quotePrefix="1" applyFont="1" applyBorder="1" applyAlignment="1">
      <alignment horizontal="center" vertical="center" wrapText="1"/>
    </xf>
    <xf numFmtId="0" fontId="9" fillId="0" borderId="29" xfId="6" quotePrefix="1" applyFont="1" applyBorder="1" applyAlignment="1">
      <alignment horizontal="center" vertical="center" wrapText="1"/>
    </xf>
    <xf numFmtId="0" fontId="9" fillId="0" borderId="37" xfId="6" applyFont="1" applyBorder="1" applyAlignment="1">
      <alignment vertical="center" wrapText="1"/>
    </xf>
    <xf numFmtId="0" fontId="16" fillId="9" borderId="39" xfId="1" applyFont="1" applyFill="1" applyBorder="1" applyAlignment="1">
      <alignment horizontal="justify" vertical="center" wrapText="1"/>
    </xf>
    <xf numFmtId="3" fontId="6" fillId="4" borderId="37" xfId="2" applyNumberFormat="1" applyFont="1" applyFill="1" applyBorder="1" applyAlignment="1">
      <alignment vertical="center" wrapText="1"/>
    </xf>
    <xf numFmtId="3" fontId="6" fillId="4" borderId="38" xfId="2" applyNumberFormat="1" applyFont="1" applyFill="1" applyBorder="1" applyAlignment="1">
      <alignment vertical="center" wrapText="1"/>
    </xf>
    <xf numFmtId="168" fontId="9" fillId="0" borderId="29" xfId="4" quotePrefix="1" applyNumberFormat="1" applyFont="1" applyFill="1" applyBorder="1" applyAlignment="1">
      <alignment horizontal="center" vertical="center"/>
    </xf>
    <xf numFmtId="168" fontId="9" fillId="0" borderId="37" xfId="4" applyNumberFormat="1" applyFont="1" applyFill="1" applyBorder="1" applyAlignment="1">
      <alignment vertical="center" wrapText="1"/>
    </xf>
    <xf numFmtId="49" fontId="9" fillId="0" borderId="29" xfId="4" quotePrefix="1" applyNumberFormat="1" applyFont="1" applyFill="1" applyBorder="1" applyAlignment="1">
      <alignment horizontal="center" vertical="center"/>
    </xf>
    <xf numFmtId="49" fontId="9" fillId="0" borderId="29" xfId="1" applyNumberFormat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vertical="center" wrapText="1"/>
    </xf>
    <xf numFmtId="0" fontId="9" fillId="0" borderId="29" xfId="2" quotePrefix="1" applyFont="1" applyBorder="1" applyAlignment="1">
      <alignment horizontal="center" vertical="center" wrapText="1"/>
    </xf>
    <xf numFmtId="0" fontId="9" fillId="0" borderId="37" xfId="2" applyFont="1" applyBorder="1" applyAlignment="1">
      <alignment vertical="center" wrapText="1"/>
    </xf>
    <xf numFmtId="3" fontId="17" fillId="0" borderId="37" xfId="2" applyNumberFormat="1" applyFont="1" applyFill="1" applyBorder="1" applyAlignment="1">
      <alignment vertical="center" wrapText="1"/>
    </xf>
    <xf numFmtId="3" fontId="17" fillId="3" borderId="37" xfId="2" applyNumberFormat="1" applyFont="1" applyFill="1" applyBorder="1" applyAlignment="1">
      <alignment vertical="center" wrapText="1"/>
    </xf>
    <xf numFmtId="3" fontId="17" fillId="4" borderId="37" xfId="2" applyNumberFormat="1" applyFont="1" applyFill="1" applyBorder="1" applyAlignment="1">
      <alignment vertical="center" wrapText="1"/>
    </xf>
    <xf numFmtId="3" fontId="17" fillId="4" borderId="38" xfId="2" applyNumberFormat="1" applyFont="1" applyFill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9" fillId="0" borderId="29" xfId="6" applyFont="1" applyBorder="1" applyAlignment="1">
      <alignment horizontal="center" vertical="center" wrapText="1"/>
    </xf>
    <xf numFmtId="3" fontId="9" fillId="0" borderId="37" xfId="2" applyNumberFormat="1" applyFont="1" applyFill="1" applyBorder="1" applyAlignment="1">
      <alignment horizontal="left" vertical="center" wrapText="1"/>
    </xf>
    <xf numFmtId="3" fontId="14" fillId="0" borderId="37" xfId="2" applyNumberFormat="1" applyFont="1" applyFill="1" applyBorder="1" applyAlignment="1">
      <alignment vertical="center" wrapText="1"/>
    </xf>
    <xf numFmtId="3" fontId="14" fillId="3" borderId="37" xfId="2" applyNumberFormat="1" applyFont="1" applyFill="1" applyBorder="1" applyAlignment="1">
      <alignment vertical="center" wrapText="1"/>
    </xf>
    <xf numFmtId="3" fontId="14" fillId="0" borderId="38" xfId="2" applyNumberFormat="1" applyFont="1" applyFill="1" applyBorder="1" applyAlignment="1">
      <alignment vertical="center" wrapText="1"/>
    </xf>
    <xf numFmtId="3" fontId="14" fillId="2" borderId="37" xfId="2" applyNumberFormat="1" applyFont="1" applyFill="1" applyBorder="1" applyAlignment="1">
      <alignment vertical="center" wrapText="1"/>
    </xf>
    <xf numFmtId="0" fontId="9" fillId="4" borderId="37" xfId="6" applyFont="1" applyFill="1" applyBorder="1" applyAlignment="1">
      <alignment vertical="center" wrapText="1"/>
    </xf>
    <xf numFmtId="0" fontId="9" fillId="4" borderId="29" xfId="6" applyFont="1" applyFill="1" applyBorder="1" applyAlignment="1">
      <alignment horizontal="center" vertical="center" wrapText="1"/>
    </xf>
    <xf numFmtId="0" fontId="6" fillId="0" borderId="29" xfId="6" applyFont="1" applyFill="1" applyBorder="1" applyAlignment="1">
      <alignment horizontal="center" vertical="center" wrapText="1"/>
    </xf>
    <xf numFmtId="0" fontId="9" fillId="0" borderId="28" xfId="6" applyFont="1" applyFill="1" applyBorder="1" applyAlignment="1">
      <alignment horizontal="center" vertical="center" wrapText="1"/>
    </xf>
    <xf numFmtId="0" fontId="6" fillId="0" borderId="40" xfId="6" quotePrefix="1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6" fillId="0" borderId="0" xfId="2" quotePrefix="1" applyFont="1" applyFill="1" applyAlignment="1">
      <alignment horizontal="center" vertical="center" wrapText="1"/>
    </xf>
    <xf numFmtId="0" fontId="6" fillId="0" borderId="0" xfId="2" applyFont="1" applyFill="1" applyAlignment="1">
      <alignment horizontal="center" vertical="center" wrapText="1"/>
    </xf>
    <xf numFmtId="168" fontId="9" fillId="0" borderId="0" xfId="4" applyNumberFormat="1" applyFont="1" applyFill="1" applyBorder="1" applyAlignment="1">
      <alignment vertical="center" wrapText="1"/>
    </xf>
    <xf numFmtId="164" fontId="9" fillId="0" borderId="0" xfId="4" applyNumberFormat="1" applyFont="1" applyFill="1" applyBorder="1" applyAlignment="1">
      <alignment vertical="center" wrapText="1"/>
    </xf>
    <xf numFmtId="168" fontId="9" fillId="3" borderId="0" xfId="4" applyNumberFormat="1" applyFont="1" applyFill="1" applyBorder="1" applyAlignment="1">
      <alignment vertical="center" wrapText="1"/>
    </xf>
    <xf numFmtId="3" fontId="9" fillId="0" borderId="0" xfId="2" applyNumberFormat="1" applyFont="1" applyFill="1" applyAlignment="1">
      <alignment vertical="center" wrapText="1"/>
    </xf>
    <xf numFmtId="164" fontId="9" fillId="0" borderId="0" xfId="2" applyNumberFormat="1" applyFont="1" applyFill="1" applyAlignment="1">
      <alignment vertical="center" wrapText="1"/>
    </xf>
    <xf numFmtId="3" fontId="9" fillId="3" borderId="0" xfId="2" applyNumberFormat="1" applyFont="1" applyFill="1" applyAlignment="1">
      <alignment vertical="center" wrapText="1"/>
    </xf>
    <xf numFmtId="164" fontId="5" fillId="0" borderId="0" xfId="2" applyNumberFormat="1" applyFont="1" applyFill="1" applyAlignment="1">
      <alignment vertical="center" wrapText="1"/>
    </xf>
    <xf numFmtId="0" fontId="5" fillId="3" borderId="0" xfId="2" applyFont="1" applyFill="1" applyAlignment="1">
      <alignment vertical="center" wrapText="1"/>
    </xf>
    <xf numFmtId="167" fontId="5" fillId="0" borderId="0" xfId="2" applyNumberFormat="1" applyFont="1" applyFill="1" applyAlignment="1">
      <alignment vertical="center" wrapText="1"/>
    </xf>
  </cellXfs>
  <cellStyles count="7">
    <cellStyle name="Millares [0] 2" xfId="5"/>
    <cellStyle name="Millares 25 4" xfId="4"/>
    <cellStyle name="Normal" xfId="0" builtinId="0"/>
    <cellStyle name="Normal 12 2" xfId="1"/>
    <cellStyle name="Normal 2 2" xfId="6"/>
    <cellStyle name="Normal 23 4" xfId="3"/>
    <cellStyle name="Normal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%20PRESUPUESTARIO/3%20trimestre/p.%2002/1.-Marco%20Programa%2002%20y%2050%20a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ULE 02"/>
      <sheetName val="MAULE 5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1"/>
  <sheetViews>
    <sheetView tabSelected="1" zoomScale="80" zoomScaleNormal="80" workbookViewId="0">
      <pane xSplit="5" ySplit="31" topLeftCell="T230" activePane="bottomRight" state="frozen"/>
      <selection activeCell="S95" sqref="S95"/>
      <selection pane="topRight" activeCell="S95" sqref="S95"/>
      <selection pane="bottomLeft" activeCell="S95" sqref="S95"/>
      <selection pane="bottomRight" activeCell="W155" sqref="W155"/>
    </sheetView>
  </sheetViews>
  <sheetFormatPr baseColWidth="10" defaultColWidth="12.5703125" defaultRowHeight="15.75" x14ac:dyDescent="0.25"/>
  <cols>
    <col min="1" max="1" width="5" style="20" customWidth="1"/>
    <col min="2" max="2" width="4.85546875" style="20" bestFit="1" customWidth="1"/>
    <col min="3" max="3" width="5.140625" style="20" bestFit="1" customWidth="1"/>
    <col min="4" max="4" width="35" style="20" customWidth="1"/>
    <col min="5" max="5" width="16" style="20" customWidth="1"/>
    <col min="6" max="7" width="11.5703125" style="20" customWidth="1"/>
    <col min="8" max="8" width="11.5703125" style="279" customWidth="1"/>
    <col min="9" max="20" width="11.5703125" style="20" customWidth="1"/>
    <col min="21" max="21" width="12.140625" style="20" customWidth="1"/>
    <col min="22" max="22" width="15.7109375" style="20" customWidth="1"/>
    <col min="23" max="29" width="11.5703125" style="20" customWidth="1"/>
    <col min="30" max="31" width="11.5703125" style="280" customWidth="1"/>
    <col min="32" max="39" width="11.5703125" style="20" hidden="1" customWidth="1"/>
    <col min="40" max="40" width="15.5703125" style="281" customWidth="1"/>
    <col min="41" max="41" width="12.85546875" style="281" hidden="1" customWidth="1"/>
    <col min="42" max="268" width="12.5703125" style="20"/>
    <col min="269" max="270" width="5.5703125" style="20" customWidth="1"/>
    <col min="271" max="271" width="5.7109375" style="20" customWidth="1"/>
    <col min="272" max="272" width="49.7109375" style="20" customWidth="1"/>
    <col min="273" max="274" width="15.140625" style="20" customWidth="1"/>
    <col min="275" max="275" width="4.28515625" style="20" customWidth="1"/>
    <col min="276" max="276" width="12.140625" style="20" customWidth="1"/>
    <col min="277" max="277" width="11.28515625" style="20" customWidth="1"/>
    <col min="278" max="278" width="11.140625" style="20" customWidth="1"/>
    <col min="279" max="290" width="13.85546875" style="20" customWidth="1"/>
    <col min="291" max="524" width="12.5703125" style="20"/>
    <col min="525" max="526" width="5.5703125" style="20" customWidth="1"/>
    <col min="527" max="527" width="5.7109375" style="20" customWidth="1"/>
    <col min="528" max="528" width="49.7109375" style="20" customWidth="1"/>
    <col min="529" max="530" width="15.140625" style="20" customWidth="1"/>
    <col min="531" max="531" width="4.28515625" style="20" customWidth="1"/>
    <col min="532" max="532" width="12.140625" style="20" customWidth="1"/>
    <col min="533" max="533" width="11.28515625" style="20" customWidth="1"/>
    <col min="534" max="534" width="11.140625" style="20" customWidth="1"/>
    <col min="535" max="546" width="13.85546875" style="20" customWidth="1"/>
    <col min="547" max="780" width="12.5703125" style="20"/>
    <col min="781" max="782" width="5.5703125" style="20" customWidth="1"/>
    <col min="783" max="783" width="5.7109375" style="20" customWidth="1"/>
    <col min="784" max="784" width="49.7109375" style="20" customWidth="1"/>
    <col min="785" max="786" width="15.140625" style="20" customWidth="1"/>
    <col min="787" max="787" width="4.28515625" style="20" customWidth="1"/>
    <col min="788" max="788" width="12.140625" style="20" customWidth="1"/>
    <col min="789" max="789" width="11.28515625" style="20" customWidth="1"/>
    <col min="790" max="790" width="11.140625" style="20" customWidth="1"/>
    <col min="791" max="802" width="13.85546875" style="20" customWidth="1"/>
    <col min="803" max="1036" width="12.5703125" style="20"/>
    <col min="1037" max="1038" width="5.5703125" style="20" customWidth="1"/>
    <col min="1039" max="1039" width="5.7109375" style="20" customWidth="1"/>
    <col min="1040" max="1040" width="49.7109375" style="20" customWidth="1"/>
    <col min="1041" max="1042" width="15.140625" style="20" customWidth="1"/>
    <col min="1043" max="1043" width="4.28515625" style="20" customWidth="1"/>
    <col min="1044" max="1044" width="12.140625" style="20" customWidth="1"/>
    <col min="1045" max="1045" width="11.28515625" style="20" customWidth="1"/>
    <col min="1046" max="1046" width="11.140625" style="20" customWidth="1"/>
    <col min="1047" max="1058" width="13.85546875" style="20" customWidth="1"/>
    <col min="1059" max="1292" width="12.5703125" style="20"/>
    <col min="1293" max="1294" width="5.5703125" style="20" customWidth="1"/>
    <col min="1295" max="1295" width="5.7109375" style="20" customWidth="1"/>
    <col min="1296" max="1296" width="49.7109375" style="20" customWidth="1"/>
    <col min="1297" max="1298" width="15.140625" style="20" customWidth="1"/>
    <col min="1299" max="1299" width="4.28515625" style="20" customWidth="1"/>
    <col min="1300" max="1300" width="12.140625" style="20" customWidth="1"/>
    <col min="1301" max="1301" width="11.28515625" style="20" customWidth="1"/>
    <col min="1302" max="1302" width="11.140625" style="20" customWidth="1"/>
    <col min="1303" max="1314" width="13.85546875" style="20" customWidth="1"/>
    <col min="1315" max="1548" width="12.5703125" style="20"/>
    <col min="1549" max="1550" width="5.5703125" style="20" customWidth="1"/>
    <col min="1551" max="1551" width="5.7109375" style="20" customWidth="1"/>
    <col min="1552" max="1552" width="49.7109375" style="20" customWidth="1"/>
    <col min="1553" max="1554" width="15.140625" style="20" customWidth="1"/>
    <col min="1555" max="1555" width="4.28515625" style="20" customWidth="1"/>
    <col min="1556" max="1556" width="12.140625" style="20" customWidth="1"/>
    <col min="1557" max="1557" width="11.28515625" style="20" customWidth="1"/>
    <col min="1558" max="1558" width="11.140625" style="20" customWidth="1"/>
    <col min="1559" max="1570" width="13.85546875" style="20" customWidth="1"/>
    <col min="1571" max="1804" width="12.5703125" style="20"/>
    <col min="1805" max="1806" width="5.5703125" style="20" customWidth="1"/>
    <col min="1807" max="1807" width="5.7109375" style="20" customWidth="1"/>
    <col min="1808" max="1808" width="49.7109375" style="20" customWidth="1"/>
    <col min="1809" max="1810" width="15.140625" style="20" customWidth="1"/>
    <col min="1811" max="1811" width="4.28515625" style="20" customWidth="1"/>
    <col min="1812" max="1812" width="12.140625" style="20" customWidth="1"/>
    <col min="1813" max="1813" width="11.28515625" style="20" customWidth="1"/>
    <col min="1814" max="1814" width="11.140625" style="20" customWidth="1"/>
    <col min="1815" max="1826" width="13.85546875" style="20" customWidth="1"/>
    <col min="1827" max="2060" width="12.5703125" style="20"/>
    <col min="2061" max="2062" width="5.5703125" style="20" customWidth="1"/>
    <col min="2063" max="2063" width="5.7109375" style="20" customWidth="1"/>
    <col min="2064" max="2064" width="49.7109375" style="20" customWidth="1"/>
    <col min="2065" max="2066" width="15.140625" style="20" customWidth="1"/>
    <col min="2067" max="2067" width="4.28515625" style="20" customWidth="1"/>
    <col min="2068" max="2068" width="12.140625" style="20" customWidth="1"/>
    <col min="2069" max="2069" width="11.28515625" style="20" customWidth="1"/>
    <col min="2070" max="2070" width="11.140625" style="20" customWidth="1"/>
    <col min="2071" max="2082" width="13.85546875" style="20" customWidth="1"/>
    <col min="2083" max="2316" width="12.5703125" style="20"/>
    <col min="2317" max="2318" width="5.5703125" style="20" customWidth="1"/>
    <col min="2319" max="2319" width="5.7109375" style="20" customWidth="1"/>
    <col min="2320" max="2320" width="49.7109375" style="20" customWidth="1"/>
    <col min="2321" max="2322" width="15.140625" style="20" customWidth="1"/>
    <col min="2323" max="2323" width="4.28515625" style="20" customWidth="1"/>
    <col min="2324" max="2324" width="12.140625" style="20" customWidth="1"/>
    <col min="2325" max="2325" width="11.28515625" style="20" customWidth="1"/>
    <col min="2326" max="2326" width="11.140625" style="20" customWidth="1"/>
    <col min="2327" max="2338" width="13.85546875" style="20" customWidth="1"/>
    <col min="2339" max="2572" width="12.5703125" style="20"/>
    <col min="2573" max="2574" width="5.5703125" style="20" customWidth="1"/>
    <col min="2575" max="2575" width="5.7109375" style="20" customWidth="1"/>
    <col min="2576" max="2576" width="49.7109375" style="20" customWidth="1"/>
    <col min="2577" max="2578" width="15.140625" style="20" customWidth="1"/>
    <col min="2579" max="2579" width="4.28515625" style="20" customWidth="1"/>
    <col min="2580" max="2580" width="12.140625" style="20" customWidth="1"/>
    <col min="2581" max="2581" width="11.28515625" style="20" customWidth="1"/>
    <col min="2582" max="2582" width="11.140625" style="20" customWidth="1"/>
    <col min="2583" max="2594" width="13.85546875" style="20" customWidth="1"/>
    <col min="2595" max="2828" width="12.5703125" style="20"/>
    <col min="2829" max="2830" width="5.5703125" style="20" customWidth="1"/>
    <col min="2831" max="2831" width="5.7109375" style="20" customWidth="1"/>
    <col min="2832" max="2832" width="49.7109375" style="20" customWidth="1"/>
    <col min="2833" max="2834" width="15.140625" style="20" customWidth="1"/>
    <col min="2835" max="2835" width="4.28515625" style="20" customWidth="1"/>
    <col min="2836" max="2836" width="12.140625" style="20" customWidth="1"/>
    <col min="2837" max="2837" width="11.28515625" style="20" customWidth="1"/>
    <col min="2838" max="2838" width="11.140625" style="20" customWidth="1"/>
    <col min="2839" max="2850" width="13.85546875" style="20" customWidth="1"/>
    <col min="2851" max="3084" width="12.5703125" style="20"/>
    <col min="3085" max="3086" width="5.5703125" style="20" customWidth="1"/>
    <col min="3087" max="3087" width="5.7109375" style="20" customWidth="1"/>
    <col min="3088" max="3088" width="49.7109375" style="20" customWidth="1"/>
    <col min="3089" max="3090" width="15.140625" style="20" customWidth="1"/>
    <col min="3091" max="3091" width="4.28515625" style="20" customWidth="1"/>
    <col min="3092" max="3092" width="12.140625" style="20" customWidth="1"/>
    <col min="3093" max="3093" width="11.28515625" style="20" customWidth="1"/>
    <col min="3094" max="3094" width="11.140625" style="20" customWidth="1"/>
    <col min="3095" max="3106" width="13.85546875" style="20" customWidth="1"/>
    <col min="3107" max="3340" width="12.5703125" style="20"/>
    <col min="3341" max="3342" width="5.5703125" style="20" customWidth="1"/>
    <col min="3343" max="3343" width="5.7109375" style="20" customWidth="1"/>
    <col min="3344" max="3344" width="49.7109375" style="20" customWidth="1"/>
    <col min="3345" max="3346" width="15.140625" style="20" customWidth="1"/>
    <col min="3347" max="3347" width="4.28515625" style="20" customWidth="1"/>
    <col min="3348" max="3348" width="12.140625" style="20" customWidth="1"/>
    <col min="3349" max="3349" width="11.28515625" style="20" customWidth="1"/>
    <col min="3350" max="3350" width="11.140625" style="20" customWidth="1"/>
    <col min="3351" max="3362" width="13.85546875" style="20" customWidth="1"/>
    <col min="3363" max="3596" width="12.5703125" style="20"/>
    <col min="3597" max="3598" width="5.5703125" style="20" customWidth="1"/>
    <col min="3599" max="3599" width="5.7109375" style="20" customWidth="1"/>
    <col min="3600" max="3600" width="49.7109375" style="20" customWidth="1"/>
    <col min="3601" max="3602" width="15.140625" style="20" customWidth="1"/>
    <col min="3603" max="3603" width="4.28515625" style="20" customWidth="1"/>
    <col min="3604" max="3604" width="12.140625" style="20" customWidth="1"/>
    <col min="3605" max="3605" width="11.28515625" style="20" customWidth="1"/>
    <col min="3606" max="3606" width="11.140625" style="20" customWidth="1"/>
    <col min="3607" max="3618" width="13.85546875" style="20" customWidth="1"/>
    <col min="3619" max="3852" width="12.5703125" style="20"/>
    <col min="3853" max="3854" width="5.5703125" style="20" customWidth="1"/>
    <col min="3855" max="3855" width="5.7109375" style="20" customWidth="1"/>
    <col min="3856" max="3856" width="49.7109375" style="20" customWidth="1"/>
    <col min="3857" max="3858" width="15.140625" style="20" customWidth="1"/>
    <col min="3859" max="3859" width="4.28515625" style="20" customWidth="1"/>
    <col min="3860" max="3860" width="12.140625" style="20" customWidth="1"/>
    <col min="3861" max="3861" width="11.28515625" style="20" customWidth="1"/>
    <col min="3862" max="3862" width="11.140625" style="20" customWidth="1"/>
    <col min="3863" max="3874" width="13.85546875" style="20" customWidth="1"/>
    <col min="3875" max="4108" width="12.5703125" style="20"/>
    <col min="4109" max="4110" width="5.5703125" style="20" customWidth="1"/>
    <col min="4111" max="4111" width="5.7109375" style="20" customWidth="1"/>
    <col min="4112" max="4112" width="49.7109375" style="20" customWidth="1"/>
    <col min="4113" max="4114" width="15.140625" style="20" customWidth="1"/>
    <col min="4115" max="4115" width="4.28515625" style="20" customWidth="1"/>
    <col min="4116" max="4116" width="12.140625" style="20" customWidth="1"/>
    <col min="4117" max="4117" width="11.28515625" style="20" customWidth="1"/>
    <col min="4118" max="4118" width="11.140625" style="20" customWidth="1"/>
    <col min="4119" max="4130" width="13.85546875" style="20" customWidth="1"/>
    <col min="4131" max="4364" width="12.5703125" style="20"/>
    <col min="4365" max="4366" width="5.5703125" style="20" customWidth="1"/>
    <col min="4367" max="4367" width="5.7109375" style="20" customWidth="1"/>
    <col min="4368" max="4368" width="49.7109375" style="20" customWidth="1"/>
    <col min="4369" max="4370" width="15.140625" style="20" customWidth="1"/>
    <col min="4371" max="4371" width="4.28515625" style="20" customWidth="1"/>
    <col min="4372" max="4372" width="12.140625" style="20" customWidth="1"/>
    <col min="4373" max="4373" width="11.28515625" style="20" customWidth="1"/>
    <col min="4374" max="4374" width="11.140625" style="20" customWidth="1"/>
    <col min="4375" max="4386" width="13.85546875" style="20" customWidth="1"/>
    <col min="4387" max="4620" width="12.5703125" style="20"/>
    <col min="4621" max="4622" width="5.5703125" style="20" customWidth="1"/>
    <col min="4623" max="4623" width="5.7109375" style="20" customWidth="1"/>
    <col min="4624" max="4624" width="49.7109375" style="20" customWidth="1"/>
    <col min="4625" max="4626" width="15.140625" style="20" customWidth="1"/>
    <col min="4627" max="4627" width="4.28515625" style="20" customWidth="1"/>
    <col min="4628" max="4628" width="12.140625" style="20" customWidth="1"/>
    <col min="4629" max="4629" width="11.28515625" style="20" customWidth="1"/>
    <col min="4630" max="4630" width="11.140625" style="20" customWidth="1"/>
    <col min="4631" max="4642" width="13.85546875" style="20" customWidth="1"/>
    <col min="4643" max="4876" width="12.5703125" style="20"/>
    <col min="4877" max="4878" width="5.5703125" style="20" customWidth="1"/>
    <col min="4879" max="4879" width="5.7109375" style="20" customWidth="1"/>
    <col min="4880" max="4880" width="49.7109375" style="20" customWidth="1"/>
    <col min="4881" max="4882" width="15.140625" style="20" customWidth="1"/>
    <col min="4883" max="4883" width="4.28515625" style="20" customWidth="1"/>
    <col min="4884" max="4884" width="12.140625" style="20" customWidth="1"/>
    <col min="4885" max="4885" width="11.28515625" style="20" customWidth="1"/>
    <col min="4886" max="4886" width="11.140625" style="20" customWidth="1"/>
    <col min="4887" max="4898" width="13.85546875" style="20" customWidth="1"/>
    <col min="4899" max="5132" width="12.5703125" style="20"/>
    <col min="5133" max="5134" width="5.5703125" style="20" customWidth="1"/>
    <col min="5135" max="5135" width="5.7109375" style="20" customWidth="1"/>
    <col min="5136" max="5136" width="49.7109375" style="20" customWidth="1"/>
    <col min="5137" max="5138" width="15.140625" style="20" customWidth="1"/>
    <col min="5139" max="5139" width="4.28515625" style="20" customWidth="1"/>
    <col min="5140" max="5140" width="12.140625" style="20" customWidth="1"/>
    <col min="5141" max="5141" width="11.28515625" style="20" customWidth="1"/>
    <col min="5142" max="5142" width="11.140625" style="20" customWidth="1"/>
    <col min="5143" max="5154" width="13.85546875" style="20" customWidth="1"/>
    <col min="5155" max="5388" width="12.5703125" style="20"/>
    <col min="5389" max="5390" width="5.5703125" style="20" customWidth="1"/>
    <col min="5391" max="5391" width="5.7109375" style="20" customWidth="1"/>
    <col min="5392" max="5392" width="49.7109375" style="20" customWidth="1"/>
    <col min="5393" max="5394" width="15.140625" style="20" customWidth="1"/>
    <col min="5395" max="5395" width="4.28515625" style="20" customWidth="1"/>
    <col min="5396" max="5396" width="12.140625" style="20" customWidth="1"/>
    <col min="5397" max="5397" width="11.28515625" style="20" customWidth="1"/>
    <col min="5398" max="5398" width="11.140625" style="20" customWidth="1"/>
    <col min="5399" max="5410" width="13.85546875" style="20" customWidth="1"/>
    <col min="5411" max="5644" width="12.5703125" style="20"/>
    <col min="5645" max="5646" width="5.5703125" style="20" customWidth="1"/>
    <col min="5647" max="5647" width="5.7109375" style="20" customWidth="1"/>
    <col min="5648" max="5648" width="49.7109375" style="20" customWidth="1"/>
    <col min="5649" max="5650" width="15.140625" style="20" customWidth="1"/>
    <col min="5651" max="5651" width="4.28515625" style="20" customWidth="1"/>
    <col min="5652" max="5652" width="12.140625" style="20" customWidth="1"/>
    <col min="5653" max="5653" width="11.28515625" style="20" customWidth="1"/>
    <col min="5654" max="5654" width="11.140625" style="20" customWidth="1"/>
    <col min="5655" max="5666" width="13.85546875" style="20" customWidth="1"/>
    <col min="5667" max="5900" width="12.5703125" style="20"/>
    <col min="5901" max="5902" width="5.5703125" style="20" customWidth="1"/>
    <col min="5903" max="5903" width="5.7109375" style="20" customWidth="1"/>
    <col min="5904" max="5904" width="49.7109375" style="20" customWidth="1"/>
    <col min="5905" max="5906" width="15.140625" style="20" customWidth="1"/>
    <col min="5907" max="5907" width="4.28515625" style="20" customWidth="1"/>
    <col min="5908" max="5908" width="12.140625" style="20" customWidth="1"/>
    <col min="5909" max="5909" width="11.28515625" style="20" customWidth="1"/>
    <col min="5910" max="5910" width="11.140625" style="20" customWidth="1"/>
    <col min="5911" max="5922" width="13.85546875" style="20" customWidth="1"/>
    <col min="5923" max="6156" width="12.5703125" style="20"/>
    <col min="6157" max="6158" width="5.5703125" style="20" customWidth="1"/>
    <col min="6159" max="6159" width="5.7109375" style="20" customWidth="1"/>
    <col min="6160" max="6160" width="49.7109375" style="20" customWidth="1"/>
    <col min="6161" max="6162" width="15.140625" style="20" customWidth="1"/>
    <col min="6163" max="6163" width="4.28515625" style="20" customWidth="1"/>
    <col min="6164" max="6164" width="12.140625" style="20" customWidth="1"/>
    <col min="6165" max="6165" width="11.28515625" style="20" customWidth="1"/>
    <col min="6166" max="6166" width="11.140625" style="20" customWidth="1"/>
    <col min="6167" max="6178" width="13.85546875" style="20" customWidth="1"/>
    <col min="6179" max="6412" width="12.5703125" style="20"/>
    <col min="6413" max="6414" width="5.5703125" style="20" customWidth="1"/>
    <col min="6415" max="6415" width="5.7109375" style="20" customWidth="1"/>
    <col min="6416" max="6416" width="49.7109375" style="20" customWidth="1"/>
    <col min="6417" max="6418" width="15.140625" style="20" customWidth="1"/>
    <col min="6419" max="6419" width="4.28515625" style="20" customWidth="1"/>
    <col min="6420" max="6420" width="12.140625" style="20" customWidth="1"/>
    <col min="6421" max="6421" width="11.28515625" style="20" customWidth="1"/>
    <col min="6422" max="6422" width="11.140625" style="20" customWidth="1"/>
    <col min="6423" max="6434" width="13.85546875" style="20" customWidth="1"/>
    <col min="6435" max="6668" width="12.5703125" style="20"/>
    <col min="6669" max="6670" width="5.5703125" style="20" customWidth="1"/>
    <col min="6671" max="6671" width="5.7109375" style="20" customWidth="1"/>
    <col min="6672" max="6672" width="49.7109375" style="20" customWidth="1"/>
    <col min="6673" max="6674" width="15.140625" style="20" customWidth="1"/>
    <col min="6675" max="6675" width="4.28515625" style="20" customWidth="1"/>
    <col min="6676" max="6676" width="12.140625" style="20" customWidth="1"/>
    <col min="6677" max="6677" width="11.28515625" style="20" customWidth="1"/>
    <col min="6678" max="6678" width="11.140625" style="20" customWidth="1"/>
    <col min="6679" max="6690" width="13.85546875" style="20" customWidth="1"/>
    <col min="6691" max="6924" width="12.5703125" style="20"/>
    <col min="6925" max="6926" width="5.5703125" style="20" customWidth="1"/>
    <col min="6927" max="6927" width="5.7109375" style="20" customWidth="1"/>
    <col min="6928" max="6928" width="49.7109375" style="20" customWidth="1"/>
    <col min="6929" max="6930" width="15.140625" style="20" customWidth="1"/>
    <col min="6931" max="6931" width="4.28515625" style="20" customWidth="1"/>
    <col min="6932" max="6932" width="12.140625" style="20" customWidth="1"/>
    <col min="6933" max="6933" width="11.28515625" style="20" customWidth="1"/>
    <col min="6934" max="6934" width="11.140625" style="20" customWidth="1"/>
    <col min="6935" max="6946" width="13.85546875" style="20" customWidth="1"/>
    <col min="6947" max="7180" width="12.5703125" style="20"/>
    <col min="7181" max="7182" width="5.5703125" style="20" customWidth="1"/>
    <col min="7183" max="7183" width="5.7109375" style="20" customWidth="1"/>
    <col min="7184" max="7184" width="49.7109375" style="20" customWidth="1"/>
    <col min="7185" max="7186" width="15.140625" style="20" customWidth="1"/>
    <col min="7187" max="7187" width="4.28515625" style="20" customWidth="1"/>
    <col min="7188" max="7188" width="12.140625" style="20" customWidth="1"/>
    <col min="7189" max="7189" width="11.28515625" style="20" customWidth="1"/>
    <col min="7190" max="7190" width="11.140625" style="20" customWidth="1"/>
    <col min="7191" max="7202" width="13.85546875" style="20" customWidth="1"/>
    <col min="7203" max="7436" width="12.5703125" style="20"/>
    <col min="7437" max="7438" width="5.5703125" style="20" customWidth="1"/>
    <col min="7439" max="7439" width="5.7109375" style="20" customWidth="1"/>
    <col min="7440" max="7440" width="49.7109375" style="20" customWidth="1"/>
    <col min="7441" max="7442" width="15.140625" style="20" customWidth="1"/>
    <col min="7443" max="7443" width="4.28515625" style="20" customWidth="1"/>
    <col min="7444" max="7444" width="12.140625" style="20" customWidth="1"/>
    <col min="7445" max="7445" width="11.28515625" style="20" customWidth="1"/>
    <col min="7446" max="7446" width="11.140625" style="20" customWidth="1"/>
    <col min="7447" max="7458" width="13.85546875" style="20" customWidth="1"/>
    <col min="7459" max="7692" width="12.5703125" style="20"/>
    <col min="7693" max="7694" width="5.5703125" style="20" customWidth="1"/>
    <col min="7695" max="7695" width="5.7109375" style="20" customWidth="1"/>
    <col min="7696" max="7696" width="49.7109375" style="20" customWidth="1"/>
    <col min="7697" max="7698" width="15.140625" style="20" customWidth="1"/>
    <col min="7699" max="7699" width="4.28515625" style="20" customWidth="1"/>
    <col min="7700" max="7700" width="12.140625" style="20" customWidth="1"/>
    <col min="7701" max="7701" width="11.28515625" style="20" customWidth="1"/>
    <col min="7702" max="7702" width="11.140625" style="20" customWidth="1"/>
    <col min="7703" max="7714" width="13.85546875" style="20" customWidth="1"/>
    <col min="7715" max="7948" width="12.5703125" style="20"/>
    <col min="7949" max="7950" width="5.5703125" style="20" customWidth="1"/>
    <col min="7951" max="7951" width="5.7109375" style="20" customWidth="1"/>
    <col min="7952" max="7952" width="49.7109375" style="20" customWidth="1"/>
    <col min="7953" max="7954" width="15.140625" style="20" customWidth="1"/>
    <col min="7955" max="7955" width="4.28515625" style="20" customWidth="1"/>
    <col min="7956" max="7956" width="12.140625" style="20" customWidth="1"/>
    <col min="7957" max="7957" width="11.28515625" style="20" customWidth="1"/>
    <col min="7958" max="7958" width="11.140625" style="20" customWidth="1"/>
    <col min="7959" max="7970" width="13.85546875" style="20" customWidth="1"/>
    <col min="7971" max="8204" width="12.5703125" style="20"/>
    <col min="8205" max="8206" width="5.5703125" style="20" customWidth="1"/>
    <col min="8207" max="8207" width="5.7109375" style="20" customWidth="1"/>
    <col min="8208" max="8208" width="49.7109375" style="20" customWidth="1"/>
    <col min="8209" max="8210" width="15.140625" style="20" customWidth="1"/>
    <col min="8211" max="8211" width="4.28515625" style="20" customWidth="1"/>
    <col min="8212" max="8212" width="12.140625" style="20" customWidth="1"/>
    <col min="8213" max="8213" width="11.28515625" style="20" customWidth="1"/>
    <col min="8214" max="8214" width="11.140625" style="20" customWidth="1"/>
    <col min="8215" max="8226" width="13.85546875" style="20" customWidth="1"/>
    <col min="8227" max="8460" width="12.5703125" style="20"/>
    <col min="8461" max="8462" width="5.5703125" style="20" customWidth="1"/>
    <col min="8463" max="8463" width="5.7109375" style="20" customWidth="1"/>
    <col min="8464" max="8464" width="49.7109375" style="20" customWidth="1"/>
    <col min="8465" max="8466" width="15.140625" style="20" customWidth="1"/>
    <col min="8467" max="8467" width="4.28515625" style="20" customWidth="1"/>
    <col min="8468" max="8468" width="12.140625" style="20" customWidth="1"/>
    <col min="8469" max="8469" width="11.28515625" style="20" customWidth="1"/>
    <col min="8470" max="8470" width="11.140625" style="20" customWidth="1"/>
    <col min="8471" max="8482" width="13.85546875" style="20" customWidth="1"/>
    <col min="8483" max="8716" width="12.5703125" style="20"/>
    <col min="8717" max="8718" width="5.5703125" style="20" customWidth="1"/>
    <col min="8719" max="8719" width="5.7109375" style="20" customWidth="1"/>
    <col min="8720" max="8720" width="49.7109375" style="20" customWidth="1"/>
    <col min="8721" max="8722" width="15.140625" style="20" customWidth="1"/>
    <col min="8723" max="8723" width="4.28515625" style="20" customWidth="1"/>
    <col min="8724" max="8724" width="12.140625" style="20" customWidth="1"/>
    <col min="8725" max="8725" width="11.28515625" style="20" customWidth="1"/>
    <col min="8726" max="8726" width="11.140625" style="20" customWidth="1"/>
    <col min="8727" max="8738" width="13.85546875" style="20" customWidth="1"/>
    <col min="8739" max="8972" width="12.5703125" style="20"/>
    <col min="8973" max="8974" width="5.5703125" style="20" customWidth="1"/>
    <col min="8975" max="8975" width="5.7109375" style="20" customWidth="1"/>
    <col min="8976" max="8976" width="49.7109375" style="20" customWidth="1"/>
    <col min="8977" max="8978" width="15.140625" style="20" customWidth="1"/>
    <col min="8979" max="8979" width="4.28515625" style="20" customWidth="1"/>
    <col min="8980" max="8980" width="12.140625" style="20" customWidth="1"/>
    <col min="8981" max="8981" width="11.28515625" style="20" customWidth="1"/>
    <col min="8982" max="8982" width="11.140625" style="20" customWidth="1"/>
    <col min="8983" max="8994" width="13.85546875" style="20" customWidth="1"/>
    <col min="8995" max="9228" width="12.5703125" style="20"/>
    <col min="9229" max="9230" width="5.5703125" style="20" customWidth="1"/>
    <col min="9231" max="9231" width="5.7109375" style="20" customWidth="1"/>
    <col min="9232" max="9232" width="49.7109375" style="20" customWidth="1"/>
    <col min="9233" max="9234" width="15.140625" style="20" customWidth="1"/>
    <col min="9235" max="9235" width="4.28515625" style="20" customWidth="1"/>
    <col min="9236" max="9236" width="12.140625" style="20" customWidth="1"/>
    <col min="9237" max="9237" width="11.28515625" style="20" customWidth="1"/>
    <col min="9238" max="9238" width="11.140625" style="20" customWidth="1"/>
    <col min="9239" max="9250" width="13.85546875" style="20" customWidth="1"/>
    <col min="9251" max="9484" width="12.5703125" style="20"/>
    <col min="9485" max="9486" width="5.5703125" style="20" customWidth="1"/>
    <col min="9487" max="9487" width="5.7109375" style="20" customWidth="1"/>
    <col min="9488" max="9488" width="49.7109375" style="20" customWidth="1"/>
    <col min="9489" max="9490" width="15.140625" style="20" customWidth="1"/>
    <col min="9491" max="9491" width="4.28515625" style="20" customWidth="1"/>
    <col min="9492" max="9492" width="12.140625" style="20" customWidth="1"/>
    <col min="9493" max="9493" width="11.28515625" style="20" customWidth="1"/>
    <col min="9494" max="9494" width="11.140625" style="20" customWidth="1"/>
    <col min="9495" max="9506" width="13.85546875" style="20" customWidth="1"/>
    <col min="9507" max="9740" width="12.5703125" style="20"/>
    <col min="9741" max="9742" width="5.5703125" style="20" customWidth="1"/>
    <col min="9743" max="9743" width="5.7109375" style="20" customWidth="1"/>
    <col min="9744" max="9744" width="49.7109375" style="20" customWidth="1"/>
    <col min="9745" max="9746" width="15.140625" style="20" customWidth="1"/>
    <col min="9747" max="9747" width="4.28515625" style="20" customWidth="1"/>
    <col min="9748" max="9748" width="12.140625" style="20" customWidth="1"/>
    <col min="9749" max="9749" width="11.28515625" style="20" customWidth="1"/>
    <col min="9750" max="9750" width="11.140625" style="20" customWidth="1"/>
    <col min="9751" max="9762" width="13.85546875" style="20" customWidth="1"/>
    <col min="9763" max="9996" width="12.5703125" style="20"/>
    <col min="9997" max="9998" width="5.5703125" style="20" customWidth="1"/>
    <col min="9999" max="9999" width="5.7109375" style="20" customWidth="1"/>
    <col min="10000" max="10000" width="49.7109375" style="20" customWidth="1"/>
    <col min="10001" max="10002" width="15.140625" style="20" customWidth="1"/>
    <col min="10003" max="10003" width="4.28515625" style="20" customWidth="1"/>
    <col min="10004" max="10004" width="12.140625" style="20" customWidth="1"/>
    <col min="10005" max="10005" width="11.28515625" style="20" customWidth="1"/>
    <col min="10006" max="10006" width="11.140625" style="20" customWidth="1"/>
    <col min="10007" max="10018" width="13.85546875" style="20" customWidth="1"/>
    <col min="10019" max="10252" width="12.5703125" style="20"/>
    <col min="10253" max="10254" width="5.5703125" style="20" customWidth="1"/>
    <col min="10255" max="10255" width="5.7109375" style="20" customWidth="1"/>
    <col min="10256" max="10256" width="49.7109375" style="20" customWidth="1"/>
    <col min="10257" max="10258" width="15.140625" style="20" customWidth="1"/>
    <col min="10259" max="10259" width="4.28515625" style="20" customWidth="1"/>
    <col min="10260" max="10260" width="12.140625" style="20" customWidth="1"/>
    <col min="10261" max="10261" width="11.28515625" style="20" customWidth="1"/>
    <col min="10262" max="10262" width="11.140625" style="20" customWidth="1"/>
    <col min="10263" max="10274" width="13.85546875" style="20" customWidth="1"/>
    <col min="10275" max="10508" width="12.5703125" style="20"/>
    <col min="10509" max="10510" width="5.5703125" style="20" customWidth="1"/>
    <col min="10511" max="10511" width="5.7109375" style="20" customWidth="1"/>
    <col min="10512" max="10512" width="49.7109375" style="20" customWidth="1"/>
    <col min="10513" max="10514" width="15.140625" style="20" customWidth="1"/>
    <col min="10515" max="10515" width="4.28515625" style="20" customWidth="1"/>
    <col min="10516" max="10516" width="12.140625" style="20" customWidth="1"/>
    <col min="10517" max="10517" width="11.28515625" style="20" customWidth="1"/>
    <col min="10518" max="10518" width="11.140625" style="20" customWidth="1"/>
    <col min="10519" max="10530" width="13.85546875" style="20" customWidth="1"/>
    <col min="10531" max="10764" width="12.5703125" style="20"/>
    <col min="10765" max="10766" width="5.5703125" style="20" customWidth="1"/>
    <col min="10767" max="10767" width="5.7109375" style="20" customWidth="1"/>
    <col min="10768" max="10768" width="49.7109375" style="20" customWidth="1"/>
    <col min="10769" max="10770" width="15.140625" style="20" customWidth="1"/>
    <col min="10771" max="10771" width="4.28515625" style="20" customWidth="1"/>
    <col min="10772" max="10772" width="12.140625" style="20" customWidth="1"/>
    <col min="10773" max="10773" width="11.28515625" style="20" customWidth="1"/>
    <col min="10774" max="10774" width="11.140625" style="20" customWidth="1"/>
    <col min="10775" max="10786" width="13.85546875" style="20" customWidth="1"/>
    <col min="10787" max="11020" width="12.5703125" style="20"/>
    <col min="11021" max="11022" width="5.5703125" style="20" customWidth="1"/>
    <col min="11023" max="11023" width="5.7109375" style="20" customWidth="1"/>
    <col min="11024" max="11024" width="49.7109375" style="20" customWidth="1"/>
    <col min="11025" max="11026" width="15.140625" style="20" customWidth="1"/>
    <col min="11027" max="11027" width="4.28515625" style="20" customWidth="1"/>
    <col min="11028" max="11028" width="12.140625" style="20" customWidth="1"/>
    <col min="11029" max="11029" width="11.28515625" style="20" customWidth="1"/>
    <col min="11030" max="11030" width="11.140625" style="20" customWidth="1"/>
    <col min="11031" max="11042" width="13.85546875" style="20" customWidth="1"/>
    <col min="11043" max="11276" width="12.5703125" style="20"/>
    <col min="11277" max="11278" width="5.5703125" style="20" customWidth="1"/>
    <col min="11279" max="11279" width="5.7109375" style="20" customWidth="1"/>
    <col min="11280" max="11280" width="49.7109375" style="20" customWidth="1"/>
    <col min="11281" max="11282" width="15.140625" style="20" customWidth="1"/>
    <col min="11283" max="11283" width="4.28515625" style="20" customWidth="1"/>
    <col min="11284" max="11284" width="12.140625" style="20" customWidth="1"/>
    <col min="11285" max="11285" width="11.28515625" style="20" customWidth="1"/>
    <col min="11286" max="11286" width="11.140625" style="20" customWidth="1"/>
    <col min="11287" max="11298" width="13.85546875" style="20" customWidth="1"/>
    <col min="11299" max="11532" width="12.5703125" style="20"/>
    <col min="11533" max="11534" width="5.5703125" style="20" customWidth="1"/>
    <col min="11535" max="11535" width="5.7109375" style="20" customWidth="1"/>
    <col min="11536" max="11536" width="49.7109375" style="20" customWidth="1"/>
    <col min="11537" max="11538" width="15.140625" style="20" customWidth="1"/>
    <col min="11539" max="11539" width="4.28515625" style="20" customWidth="1"/>
    <col min="11540" max="11540" width="12.140625" style="20" customWidth="1"/>
    <col min="11541" max="11541" width="11.28515625" style="20" customWidth="1"/>
    <col min="11542" max="11542" width="11.140625" style="20" customWidth="1"/>
    <col min="11543" max="11554" width="13.85546875" style="20" customWidth="1"/>
    <col min="11555" max="11788" width="12.5703125" style="20"/>
    <col min="11789" max="11790" width="5.5703125" style="20" customWidth="1"/>
    <col min="11791" max="11791" width="5.7109375" style="20" customWidth="1"/>
    <col min="11792" max="11792" width="49.7109375" style="20" customWidth="1"/>
    <col min="11793" max="11794" width="15.140625" style="20" customWidth="1"/>
    <col min="11795" max="11795" width="4.28515625" style="20" customWidth="1"/>
    <col min="11796" max="11796" width="12.140625" style="20" customWidth="1"/>
    <col min="11797" max="11797" width="11.28515625" style="20" customWidth="1"/>
    <col min="11798" max="11798" width="11.140625" style="20" customWidth="1"/>
    <col min="11799" max="11810" width="13.85546875" style="20" customWidth="1"/>
    <col min="11811" max="12044" width="12.5703125" style="20"/>
    <col min="12045" max="12046" width="5.5703125" style="20" customWidth="1"/>
    <col min="12047" max="12047" width="5.7109375" style="20" customWidth="1"/>
    <col min="12048" max="12048" width="49.7109375" style="20" customWidth="1"/>
    <col min="12049" max="12050" width="15.140625" style="20" customWidth="1"/>
    <col min="12051" max="12051" width="4.28515625" style="20" customWidth="1"/>
    <col min="12052" max="12052" width="12.140625" style="20" customWidth="1"/>
    <col min="12053" max="12053" width="11.28515625" style="20" customWidth="1"/>
    <col min="12054" max="12054" width="11.140625" style="20" customWidth="1"/>
    <col min="12055" max="12066" width="13.85546875" style="20" customWidth="1"/>
    <col min="12067" max="12300" width="12.5703125" style="20"/>
    <col min="12301" max="12302" width="5.5703125" style="20" customWidth="1"/>
    <col min="12303" max="12303" width="5.7109375" style="20" customWidth="1"/>
    <col min="12304" max="12304" width="49.7109375" style="20" customWidth="1"/>
    <col min="12305" max="12306" width="15.140625" style="20" customWidth="1"/>
    <col min="12307" max="12307" width="4.28515625" style="20" customWidth="1"/>
    <col min="12308" max="12308" width="12.140625" style="20" customWidth="1"/>
    <col min="12309" max="12309" width="11.28515625" style="20" customWidth="1"/>
    <col min="12310" max="12310" width="11.140625" style="20" customWidth="1"/>
    <col min="12311" max="12322" width="13.85546875" style="20" customWidth="1"/>
    <col min="12323" max="12556" width="12.5703125" style="20"/>
    <col min="12557" max="12558" width="5.5703125" style="20" customWidth="1"/>
    <col min="12559" max="12559" width="5.7109375" style="20" customWidth="1"/>
    <col min="12560" max="12560" width="49.7109375" style="20" customWidth="1"/>
    <col min="12561" max="12562" width="15.140625" style="20" customWidth="1"/>
    <col min="12563" max="12563" width="4.28515625" style="20" customWidth="1"/>
    <col min="12564" max="12564" width="12.140625" style="20" customWidth="1"/>
    <col min="12565" max="12565" width="11.28515625" style="20" customWidth="1"/>
    <col min="12566" max="12566" width="11.140625" style="20" customWidth="1"/>
    <col min="12567" max="12578" width="13.85546875" style="20" customWidth="1"/>
    <col min="12579" max="12812" width="12.5703125" style="20"/>
    <col min="12813" max="12814" width="5.5703125" style="20" customWidth="1"/>
    <col min="12815" max="12815" width="5.7109375" style="20" customWidth="1"/>
    <col min="12816" max="12816" width="49.7109375" style="20" customWidth="1"/>
    <col min="12817" max="12818" width="15.140625" style="20" customWidth="1"/>
    <col min="12819" max="12819" width="4.28515625" style="20" customWidth="1"/>
    <col min="12820" max="12820" width="12.140625" style="20" customWidth="1"/>
    <col min="12821" max="12821" width="11.28515625" style="20" customWidth="1"/>
    <col min="12822" max="12822" width="11.140625" style="20" customWidth="1"/>
    <col min="12823" max="12834" width="13.85546875" style="20" customWidth="1"/>
    <col min="12835" max="13068" width="12.5703125" style="20"/>
    <col min="13069" max="13070" width="5.5703125" style="20" customWidth="1"/>
    <col min="13071" max="13071" width="5.7109375" style="20" customWidth="1"/>
    <col min="13072" max="13072" width="49.7109375" style="20" customWidth="1"/>
    <col min="13073" max="13074" width="15.140625" style="20" customWidth="1"/>
    <col min="13075" max="13075" width="4.28515625" style="20" customWidth="1"/>
    <col min="13076" max="13076" width="12.140625" style="20" customWidth="1"/>
    <col min="13077" max="13077" width="11.28515625" style="20" customWidth="1"/>
    <col min="13078" max="13078" width="11.140625" style="20" customWidth="1"/>
    <col min="13079" max="13090" width="13.85546875" style="20" customWidth="1"/>
    <col min="13091" max="13324" width="12.5703125" style="20"/>
    <col min="13325" max="13326" width="5.5703125" style="20" customWidth="1"/>
    <col min="13327" max="13327" width="5.7109375" style="20" customWidth="1"/>
    <col min="13328" max="13328" width="49.7109375" style="20" customWidth="1"/>
    <col min="13329" max="13330" width="15.140625" style="20" customWidth="1"/>
    <col min="13331" max="13331" width="4.28515625" style="20" customWidth="1"/>
    <col min="13332" max="13332" width="12.140625" style="20" customWidth="1"/>
    <col min="13333" max="13333" width="11.28515625" style="20" customWidth="1"/>
    <col min="13334" max="13334" width="11.140625" style="20" customWidth="1"/>
    <col min="13335" max="13346" width="13.85546875" style="20" customWidth="1"/>
    <col min="13347" max="13580" width="12.5703125" style="20"/>
    <col min="13581" max="13582" width="5.5703125" style="20" customWidth="1"/>
    <col min="13583" max="13583" width="5.7109375" style="20" customWidth="1"/>
    <col min="13584" max="13584" width="49.7109375" style="20" customWidth="1"/>
    <col min="13585" max="13586" width="15.140625" style="20" customWidth="1"/>
    <col min="13587" max="13587" width="4.28515625" style="20" customWidth="1"/>
    <col min="13588" max="13588" width="12.140625" style="20" customWidth="1"/>
    <col min="13589" max="13589" width="11.28515625" style="20" customWidth="1"/>
    <col min="13590" max="13590" width="11.140625" style="20" customWidth="1"/>
    <col min="13591" max="13602" width="13.85546875" style="20" customWidth="1"/>
    <col min="13603" max="13836" width="12.5703125" style="20"/>
    <col min="13837" max="13838" width="5.5703125" style="20" customWidth="1"/>
    <col min="13839" max="13839" width="5.7109375" style="20" customWidth="1"/>
    <col min="13840" max="13840" width="49.7109375" style="20" customWidth="1"/>
    <col min="13841" max="13842" width="15.140625" style="20" customWidth="1"/>
    <col min="13843" max="13843" width="4.28515625" style="20" customWidth="1"/>
    <col min="13844" max="13844" width="12.140625" style="20" customWidth="1"/>
    <col min="13845" max="13845" width="11.28515625" style="20" customWidth="1"/>
    <col min="13846" max="13846" width="11.140625" style="20" customWidth="1"/>
    <col min="13847" max="13858" width="13.85546875" style="20" customWidth="1"/>
    <col min="13859" max="14092" width="12.5703125" style="20"/>
    <col min="14093" max="14094" width="5.5703125" style="20" customWidth="1"/>
    <col min="14095" max="14095" width="5.7109375" style="20" customWidth="1"/>
    <col min="14096" max="14096" width="49.7109375" style="20" customWidth="1"/>
    <col min="14097" max="14098" width="15.140625" style="20" customWidth="1"/>
    <col min="14099" max="14099" width="4.28515625" style="20" customWidth="1"/>
    <col min="14100" max="14100" width="12.140625" style="20" customWidth="1"/>
    <col min="14101" max="14101" width="11.28515625" style="20" customWidth="1"/>
    <col min="14102" max="14102" width="11.140625" style="20" customWidth="1"/>
    <col min="14103" max="14114" width="13.85546875" style="20" customWidth="1"/>
    <col min="14115" max="14348" width="12.5703125" style="20"/>
    <col min="14349" max="14350" width="5.5703125" style="20" customWidth="1"/>
    <col min="14351" max="14351" width="5.7109375" style="20" customWidth="1"/>
    <col min="14352" max="14352" width="49.7109375" style="20" customWidth="1"/>
    <col min="14353" max="14354" width="15.140625" style="20" customWidth="1"/>
    <col min="14355" max="14355" width="4.28515625" style="20" customWidth="1"/>
    <col min="14356" max="14356" width="12.140625" style="20" customWidth="1"/>
    <col min="14357" max="14357" width="11.28515625" style="20" customWidth="1"/>
    <col min="14358" max="14358" width="11.140625" style="20" customWidth="1"/>
    <col min="14359" max="14370" width="13.85546875" style="20" customWidth="1"/>
    <col min="14371" max="14604" width="12.5703125" style="20"/>
    <col min="14605" max="14606" width="5.5703125" style="20" customWidth="1"/>
    <col min="14607" max="14607" width="5.7109375" style="20" customWidth="1"/>
    <col min="14608" max="14608" width="49.7109375" style="20" customWidth="1"/>
    <col min="14609" max="14610" width="15.140625" style="20" customWidth="1"/>
    <col min="14611" max="14611" width="4.28515625" style="20" customWidth="1"/>
    <col min="14612" max="14612" width="12.140625" style="20" customWidth="1"/>
    <col min="14613" max="14613" width="11.28515625" style="20" customWidth="1"/>
    <col min="14614" max="14614" width="11.140625" style="20" customWidth="1"/>
    <col min="14615" max="14626" width="13.85546875" style="20" customWidth="1"/>
    <col min="14627" max="14860" width="12.5703125" style="20"/>
    <col min="14861" max="14862" width="5.5703125" style="20" customWidth="1"/>
    <col min="14863" max="14863" width="5.7109375" style="20" customWidth="1"/>
    <col min="14864" max="14864" width="49.7109375" style="20" customWidth="1"/>
    <col min="14865" max="14866" width="15.140625" style="20" customWidth="1"/>
    <col min="14867" max="14867" width="4.28515625" style="20" customWidth="1"/>
    <col min="14868" max="14868" width="12.140625" style="20" customWidth="1"/>
    <col min="14869" max="14869" width="11.28515625" style="20" customWidth="1"/>
    <col min="14870" max="14870" width="11.140625" style="20" customWidth="1"/>
    <col min="14871" max="14882" width="13.85546875" style="20" customWidth="1"/>
    <col min="14883" max="15116" width="12.5703125" style="20"/>
    <col min="15117" max="15118" width="5.5703125" style="20" customWidth="1"/>
    <col min="15119" max="15119" width="5.7109375" style="20" customWidth="1"/>
    <col min="15120" max="15120" width="49.7109375" style="20" customWidth="1"/>
    <col min="15121" max="15122" width="15.140625" style="20" customWidth="1"/>
    <col min="15123" max="15123" width="4.28515625" style="20" customWidth="1"/>
    <col min="15124" max="15124" width="12.140625" style="20" customWidth="1"/>
    <col min="15125" max="15125" width="11.28515625" style="20" customWidth="1"/>
    <col min="15126" max="15126" width="11.140625" style="20" customWidth="1"/>
    <col min="15127" max="15138" width="13.85546875" style="20" customWidth="1"/>
    <col min="15139" max="15372" width="12.5703125" style="20"/>
    <col min="15373" max="15374" width="5.5703125" style="20" customWidth="1"/>
    <col min="15375" max="15375" width="5.7109375" style="20" customWidth="1"/>
    <col min="15376" max="15376" width="49.7109375" style="20" customWidth="1"/>
    <col min="15377" max="15378" width="15.140625" style="20" customWidth="1"/>
    <col min="15379" max="15379" width="4.28515625" style="20" customWidth="1"/>
    <col min="15380" max="15380" width="12.140625" style="20" customWidth="1"/>
    <col min="15381" max="15381" width="11.28515625" style="20" customWidth="1"/>
    <col min="15382" max="15382" width="11.140625" style="20" customWidth="1"/>
    <col min="15383" max="15394" width="13.85546875" style="20" customWidth="1"/>
    <col min="15395" max="15628" width="12.5703125" style="20"/>
    <col min="15629" max="15630" width="5.5703125" style="20" customWidth="1"/>
    <col min="15631" max="15631" width="5.7109375" style="20" customWidth="1"/>
    <col min="15632" max="15632" width="49.7109375" style="20" customWidth="1"/>
    <col min="15633" max="15634" width="15.140625" style="20" customWidth="1"/>
    <col min="15635" max="15635" width="4.28515625" style="20" customWidth="1"/>
    <col min="15636" max="15636" width="12.140625" style="20" customWidth="1"/>
    <col min="15637" max="15637" width="11.28515625" style="20" customWidth="1"/>
    <col min="15638" max="15638" width="11.140625" style="20" customWidth="1"/>
    <col min="15639" max="15650" width="13.85546875" style="20" customWidth="1"/>
    <col min="15651" max="15884" width="12.5703125" style="20"/>
    <col min="15885" max="15886" width="5.5703125" style="20" customWidth="1"/>
    <col min="15887" max="15887" width="5.7109375" style="20" customWidth="1"/>
    <col min="15888" max="15888" width="49.7109375" style="20" customWidth="1"/>
    <col min="15889" max="15890" width="15.140625" style="20" customWidth="1"/>
    <col min="15891" max="15891" width="4.28515625" style="20" customWidth="1"/>
    <col min="15892" max="15892" width="12.140625" style="20" customWidth="1"/>
    <col min="15893" max="15893" width="11.28515625" style="20" customWidth="1"/>
    <col min="15894" max="15894" width="11.140625" style="20" customWidth="1"/>
    <col min="15895" max="15906" width="13.85546875" style="20" customWidth="1"/>
    <col min="15907" max="16384" width="12.5703125" style="20"/>
  </cols>
  <sheetData>
    <row r="1" spans="1:41" s="1" customFormat="1" ht="12.75" hidden="1" x14ac:dyDescent="0.2">
      <c r="D1" s="2"/>
      <c r="F1" s="3"/>
      <c r="G1" s="3">
        <f>+G2+G31</f>
        <v>2300432</v>
      </c>
      <c r="H1" s="4"/>
      <c r="I1" s="5"/>
      <c r="AD1" s="6"/>
      <c r="AE1" s="6"/>
    </row>
    <row r="2" spans="1:41" s="1" customFormat="1" ht="12.75" hidden="1" x14ac:dyDescent="0.2">
      <c r="D2" s="7"/>
      <c r="G2" s="1">
        <v>1187404</v>
      </c>
      <c r="H2" s="4"/>
      <c r="I2" s="5"/>
      <c r="AD2" s="6"/>
      <c r="AE2" s="6"/>
    </row>
    <row r="3" spans="1:41" s="8" customFormat="1" ht="13.5" thickBot="1" x14ac:dyDescent="0.25">
      <c r="D3" s="9"/>
      <c r="H3" s="10"/>
      <c r="I3" s="11"/>
      <c r="AD3" s="12"/>
      <c r="AE3" s="12"/>
      <c r="AF3" s="13"/>
      <c r="AG3" s="13"/>
      <c r="AH3" s="13"/>
      <c r="AI3" s="13"/>
      <c r="AJ3" s="13"/>
      <c r="AK3" s="13"/>
      <c r="AL3" s="13"/>
      <c r="AM3" s="13"/>
    </row>
    <row r="4" spans="1:41" s="2" customFormat="1" ht="20.25" customHeight="1" x14ac:dyDescent="0.25">
      <c r="F4" s="14" t="s">
        <v>0</v>
      </c>
      <c r="G4" s="14" t="s">
        <v>0</v>
      </c>
      <c r="H4" s="15" t="s">
        <v>0</v>
      </c>
      <c r="I4" s="14" t="s">
        <v>0</v>
      </c>
      <c r="J4" s="15" t="s">
        <v>0</v>
      </c>
      <c r="K4" s="14" t="s">
        <v>1</v>
      </c>
      <c r="L4" s="15" t="s">
        <v>0</v>
      </c>
      <c r="M4" s="14" t="s">
        <v>0</v>
      </c>
      <c r="N4" s="15" t="s">
        <v>0</v>
      </c>
      <c r="O4" s="14" t="s">
        <v>0</v>
      </c>
      <c r="P4" s="15" t="s">
        <v>0</v>
      </c>
      <c r="Q4" s="14" t="s">
        <v>1</v>
      </c>
      <c r="R4" s="16" t="s">
        <v>0</v>
      </c>
      <c r="S4" s="14" t="s">
        <v>0</v>
      </c>
      <c r="T4" s="15" t="s">
        <v>0</v>
      </c>
      <c r="U4" s="14" t="s">
        <v>0</v>
      </c>
      <c r="V4" s="15" t="s">
        <v>0</v>
      </c>
      <c r="W4" s="14" t="s">
        <v>0</v>
      </c>
      <c r="X4" s="15" t="s">
        <v>0</v>
      </c>
      <c r="Y4" s="14" t="s">
        <v>0</v>
      </c>
      <c r="Z4" s="15" t="s">
        <v>0</v>
      </c>
      <c r="AA4" s="17" t="s">
        <v>0</v>
      </c>
      <c r="AB4" s="17" t="s">
        <v>0</v>
      </c>
      <c r="AC4" s="17" t="s">
        <v>0</v>
      </c>
      <c r="AD4" s="18" t="s">
        <v>0</v>
      </c>
      <c r="AE4" s="19" t="s">
        <v>0</v>
      </c>
      <c r="AF4" s="13" t="s">
        <v>2</v>
      </c>
      <c r="AG4" s="13"/>
      <c r="AH4" s="13"/>
      <c r="AI4" s="13"/>
      <c r="AJ4" s="13"/>
      <c r="AK4" s="13"/>
      <c r="AL4" s="13"/>
      <c r="AM4" s="13"/>
    </row>
    <row r="5" spans="1:41" x14ac:dyDescent="0.25">
      <c r="B5" s="21"/>
      <c r="C5" s="21"/>
      <c r="D5" s="22" t="s">
        <v>3</v>
      </c>
      <c r="E5" s="23"/>
      <c r="F5" s="24">
        <v>44224</v>
      </c>
      <c r="G5" s="25">
        <v>44229</v>
      </c>
      <c r="H5" s="25">
        <v>44228</v>
      </c>
      <c r="I5" s="25">
        <v>44208</v>
      </c>
      <c r="J5" s="25">
        <v>44228</v>
      </c>
      <c r="K5" s="25">
        <v>44231</v>
      </c>
      <c r="L5" s="25">
        <v>44228</v>
      </c>
      <c r="M5" s="25">
        <v>44228</v>
      </c>
      <c r="N5" s="25">
        <v>44242</v>
      </c>
      <c r="O5" s="25">
        <v>44256</v>
      </c>
      <c r="P5" s="25">
        <v>44272</v>
      </c>
      <c r="Q5" s="25">
        <v>44292</v>
      </c>
      <c r="R5" s="25">
        <v>44316</v>
      </c>
      <c r="S5" s="25">
        <v>44320</v>
      </c>
      <c r="T5" s="25">
        <v>44316</v>
      </c>
      <c r="U5" s="25">
        <v>44340</v>
      </c>
      <c r="V5" s="25">
        <v>44333</v>
      </c>
      <c r="W5" s="25">
        <v>44348</v>
      </c>
      <c r="X5" s="25">
        <v>44348</v>
      </c>
      <c r="Y5" s="25">
        <v>44316</v>
      </c>
      <c r="Z5" s="25">
        <v>44320</v>
      </c>
      <c r="AA5" s="25">
        <v>44344</v>
      </c>
      <c r="AB5" s="25">
        <v>44333</v>
      </c>
      <c r="AC5" s="25">
        <v>44348</v>
      </c>
      <c r="AD5" s="26">
        <v>44410</v>
      </c>
      <c r="AE5" s="26">
        <v>44370</v>
      </c>
      <c r="AF5" s="27">
        <v>44461</v>
      </c>
      <c r="AG5" s="27"/>
      <c r="AH5" s="27"/>
      <c r="AI5" s="27"/>
      <c r="AJ5" s="27"/>
      <c r="AK5" s="27"/>
      <c r="AL5" s="27"/>
      <c r="AM5" s="27"/>
      <c r="AN5" s="28"/>
      <c r="AO5" s="23"/>
    </row>
    <row r="6" spans="1:41" s="29" customFormat="1" thickBot="1" x14ac:dyDescent="0.3">
      <c r="D6" s="22" t="s">
        <v>4</v>
      </c>
      <c r="E6" s="30"/>
      <c r="F6" s="31">
        <v>44238</v>
      </c>
      <c r="G6" s="32">
        <v>44246</v>
      </c>
      <c r="H6" s="32">
        <v>44245</v>
      </c>
      <c r="I6" s="32">
        <v>44245</v>
      </c>
      <c r="J6" s="32">
        <v>44245</v>
      </c>
      <c r="K6" s="32">
        <v>44252</v>
      </c>
      <c r="L6" s="32">
        <v>44243</v>
      </c>
      <c r="M6" s="32">
        <v>44232</v>
      </c>
      <c r="N6" s="32">
        <v>44272</v>
      </c>
      <c r="O6" s="32">
        <v>44267</v>
      </c>
      <c r="P6" s="32">
        <v>44284</v>
      </c>
      <c r="Q6" s="32">
        <v>44328</v>
      </c>
      <c r="R6" s="32">
        <v>44334</v>
      </c>
      <c r="S6" s="32">
        <v>44334</v>
      </c>
      <c r="T6" s="32">
        <v>44323</v>
      </c>
      <c r="U6" s="32">
        <v>44349</v>
      </c>
      <c r="V6" s="32">
        <v>44400</v>
      </c>
      <c r="W6" s="32">
        <v>44354</v>
      </c>
      <c r="X6" s="32">
        <v>44362</v>
      </c>
      <c r="Y6" s="32">
        <v>44334</v>
      </c>
      <c r="Z6" s="32">
        <v>44332</v>
      </c>
      <c r="AA6" s="32">
        <v>44469</v>
      </c>
      <c r="AB6" s="32">
        <v>44343</v>
      </c>
      <c r="AC6" s="32">
        <v>44363</v>
      </c>
      <c r="AD6" s="33">
        <v>44448</v>
      </c>
      <c r="AE6" s="33">
        <v>44412</v>
      </c>
      <c r="AF6" s="34"/>
      <c r="AG6" s="34"/>
      <c r="AH6" s="34"/>
      <c r="AI6" s="34"/>
      <c r="AJ6" s="34"/>
      <c r="AK6" s="34"/>
      <c r="AL6" s="34"/>
      <c r="AM6" s="34"/>
      <c r="AN6" s="30"/>
      <c r="AO6" s="30"/>
    </row>
    <row r="7" spans="1:41" s="35" customFormat="1" ht="24" customHeight="1" thickBot="1" x14ac:dyDescent="0.3">
      <c r="E7" s="36" t="s">
        <v>5</v>
      </c>
      <c r="F7" s="37">
        <v>80</v>
      </c>
      <c r="G7" s="37">
        <v>203</v>
      </c>
      <c r="H7" s="38">
        <v>157</v>
      </c>
      <c r="I7" s="39" t="s">
        <v>6</v>
      </c>
      <c r="J7" s="40">
        <v>146</v>
      </c>
      <c r="K7" s="37">
        <v>215</v>
      </c>
      <c r="L7" s="41">
        <v>123</v>
      </c>
      <c r="M7" s="42">
        <v>111</v>
      </c>
      <c r="N7" s="41">
        <v>257</v>
      </c>
      <c r="O7" s="42">
        <v>402</v>
      </c>
      <c r="P7" s="41">
        <v>446</v>
      </c>
      <c r="Q7" s="43">
        <v>45</v>
      </c>
      <c r="R7" s="41">
        <v>706</v>
      </c>
      <c r="S7" s="42">
        <v>751</v>
      </c>
      <c r="T7" s="41">
        <v>710</v>
      </c>
      <c r="U7" s="42">
        <v>1025</v>
      </c>
      <c r="V7" s="44">
        <v>71</v>
      </c>
      <c r="W7" s="42">
        <v>1079</v>
      </c>
      <c r="X7" s="41">
        <v>1087</v>
      </c>
      <c r="Y7" s="42">
        <v>697</v>
      </c>
      <c r="Z7" s="41">
        <v>771</v>
      </c>
      <c r="AA7" s="42">
        <v>76</v>
      </c>
      <c r="AB7" s="45">
        <v>949</v>
      </c>
      <c r="AC7" s="42">
        <v>1091</v>
      </c>
      <c r="AD7" s="46"/>
      <c r="AE7" s="47">
        <v>92</v>
      </c>
      <c r="AF7" s="48">
        <v>1656</v>
      </c>
      <c r="AG7" s="49"/>
      <c r="AH7" s="49"/>
      <c r="AI7" s="49"/>
      <c r="AJ7" s="49"/>
      <c r="AK7" s="49"/>
      <c r="AL7" s="49"/>
      <c r="AM7" s="49"/>
      <c r="AN7" s="50" t="s">
        <v>7</v>
      </c>
      <c r="AO7" s="51" t="s">
        <v>8</v>
      </c>
    </row>
    <row r="8" spans="1:41" s="52" customFormat="1" ht="51.75" thickBot="1" x14ac:dyDescent="0.3">
      <c r="E8" s="53"/>
      <c r="F8" s="54" t="s">
        <v>9</v>
      </c>
      <c r="G8" s="54" t="s">
        <v>10</v>
      </c>
      <c r="H8" s="55" t="s">
        <v>11</v>
      </c>
      <c r="I8" s="56" t="s">
        <v>12</v>
      </c>
      <c r="J8" s="57" t="s">
        <v>13</v>
      </c>
      <c r="K8" s="54" t="s">
        <v>14</v>
      </c>
      <c r="L8" s="58" t="s">
        <v>15</v>
      </c>
      <c r="M8" s="54" t="s">
        <v>16</v>
      </c>
      <c r="N8" s="57"/>
      <c r="O8" s="54"/>
      <c r="P8" s="57"/>
      <c r="Q8" s="59" t="s">
        <v>17</v>
      </c>
      <c r="R8" s="60"/>
      <c r="S8" s="54"/>
      <c r="T8" s="57"/>
      <c r="U8" s="54"/>
      <c r="V8" s="61" t="s">
        <v>17</v>
      </c>
      <c r="W8" s="54"/>
      <c r="X8" s="57"/>
      <c r="Y8" s="54"/>
      <c r="Z8" s="57"/>
      <c r="AA8" s="59" t="s">
        <v>17</v>
      </c>
      <c r="AB8" s="62"/>
      <c r="AC8" s="54"/>
      <c r="AD8" s="63"/>
      <c r="AE8" s="64" t="s">
        <v>17</v>
      </c>
      <c r="AF8" s="65"/>
      <c r="AG8" s="66" t="s">
        <v>18</v>
      </c>
      <c r="AH8" s="66" t="s">
        <v>19</v>
      </c>
      <c r="AI8" s="66" t="s">
        <v>20</v>
      </c>
      <c r="AJ8" s="66"/>
      <c r="AK8" s="66"/>
      <c r="AL8" s="66"/>
      <c r="AM8" s="66"/>
      <c r="AN8" s="67"/>
      <c r="AO8" s="68"/>
    </row>
    <row r="9" spans="1:41" s="83" customFormat="1" ht="16.5" thickBot="1" x14ac:dyDescent="0.3">
      <c r="A9" s="69" t="s">
        <v>21</v>
      </c>
      <c r="B9" s="69"/>
      <c r="C9" s="69"/>
      <c r="D9" s="70"/>
      <c r="E9" s="53"/>
      <c r="F9" s="71">
        <v>44224</v>
      </c>
      <c r="G9" s="72" t="s">
        <v>22</v>
      </c>
      <c r="H9" s="73" t="s">
        <v>23</v>
      </c>
      <c r="I9" s="74" t="s">
        <v>24</v>
      </c>
      <c r="J9" s="58" t="s">
        <v>25</v>
      </c>
      <c r="K9" s="72" t="s">
        <v>26</v>
      </c>
      <c r="L9" s="58" t="s">
        <v>27</v>
      </c>
      <c r="M9" s="72" t="s">
        <v>28</v>
      </c>
      <c r="N9" s="58"/>
      <c r="O9" s="72"/>
      <c r="P9" s="58"/>
      <c r="Q9" s="75"/>
      <c r="R9" s="76"/>
      <c r="S9" s="72"/>
      <c r="T9" s="58"/>
      <c r="U9" s="72"/>
      <c r="V9" s="77"/>
      <c r="W9" s="72"/>
      <c r="X9" s="58"/>
      <c r="Y9" s="72"/>
      <c r="Z9" s="58"/>
      <c r="AA9" s="75"/>
      <c r="AB9" s="78"/>
      <c r="AC9" s="72"/>
      <c r="AD9" s="79"/>
      <c r="AE9" s="80"/>
      <c r="AF9" s="81"/>
      <c r="AG9" s="82"/>
      <c r="AH9" s="82"/>
      <c r="AI9" s="82"/>
      <c r="AJ9" s="82"/>
      <c r="AK9" s="82"/>
      <c r="AL9" s="82"/>
      <c r="AM9" s="82"/>
      <c r="AN9" s="67"/>
      <c r="AO9" s="68"/>
    </row>
    <row r="10" spans="1:41" s="83" customFormat="1" ht="51.75" thickBot="1" x14ac:dyDescent="0.3">
      <c r="A10" s="69" t="s">
        <v>29</v>
      </c>
      <c r="B10" s="69"/>
      <c r="C10" s="69"/>
      <c r="D10" s="70"/>
      <c r="E10" s="84"/>
      <c r="F10" s="85" t="s">
        <v>30</v>
      </c>
      <c r="G10" s="86" t="s">
        <v>31</v>
      </c>
      <c r="H10" s="87" t="s">
        <v>32</v>
      </c>
      <c r="I10" s="88" t="s">
        <v>33</v>
      </c>
      <c r="J10" s="89" t="s">
        <v>34</v>
      </c>
      <c r="K10" s="86" t="s">
        <v>35</v>
      </c>
      <c r="L10" s="90" t="s">
        <v>36</v>
      </c>
      <c r="M10" s="86" t="s">
        <v>37</v>
      </c>
      <c r="N10" s="89" t="s">
        <v>38</v>
      </c>
      <c r="O10" s="85" t="s">
        <v>30</v>
      </c>
      <c r="P10" s="89" t="s">
        <v>39</v>
      </c>
      <c r="Q10" s="91" t="s">
        <v>40</v>
      </c>
      <c r="R10" s="92" t="s">
        <v>41</v>
      </c>
      <c r="S10" s="86" t="s">
        <v>42</v>
      </c>
      <c r="T10" s="89" t="s">
        <v>43</v>
      </c>
      <c r="U10" s="86" t="s">
        <v>44</v>
      </c>
      <c r="V10" s="93" t="s">
        <v>45</v>
      </c>
      <c r="W10" s="86" t="s">
        <v>44</v>
      </c>
      <c r="X10" s="94" t="s">
        <v>30</v>
      </c>
      <c r="Y10" s="86" t="s">
        <v>46</v>
      </c>
      <c r="Z10" s="89" t="s">
        <v>47</v>
      </c>
      <c r="AA10" s="91" t="s">
        <v>48</v>
      </c>
      <c r="AB10" s="95" t="s">
        <v>49</v>
      </c>
      <c r="AC10" s="86" t="s">
        <v>38</v>
      </c>
      <c r="AD10" s="96" t="s">
        <v>50</v>
      </c>
      <c r="AE10" s="97" t="s">
        <v>51</v>
      </c>
      <c r="AF10" s="98" t="s">
        <v>30</v>
      </c>
      <c r="AG10" s="99">
        <v>44428</v>
      </c>
      <c r="AH10" s="100"/>
      <c r="AI10" s="100"/>
      <c r="AJ10" s="100"/>
      <c r="AK10" s="100"/>
      <c r="AL10" s="100"/>
      <c r="AM10" s="100"/>
      <c r="AN10" s="101"/>
      <c r="AO10" s="102"/>
    </row>
    <row r="11" spans="1:41" s="103" customFormat="1" ht="13.5" hidden="1" customHeight="1" thickBot="1" x14ac:dyDescent="0.25">
      <c r="A11" s="1"/>
      <c r="B11" s="1"/>
      <c r="C11" s="1"/>
      <c r="E11" s="104"/>
      <c r="F11" s="105"/>
      <c r="G11" s="106"/>
      <c r="H11" s="107"/>
      <c r="I11" s="108"/>
      <c r="J11" s="109"/>
      <c r="K11" s="110"/>
      <c r="L11" s="109"/>
      <c r="M11" s="111"/>
      <c r="N11" s="109"/>
      <c r="O11" s="106"/>
      <c r="P11" s="112"/>
      <c r="Q11" s="106"/>
      <c r="R11" s="106"/>
      <c r="S11" s="106"/>
      <c r="T11" s="106"/>
      <c r="U11" s="112"/>
      <c r="V11" s="113"/>
      <c r="W11" s="114"/>
      <c r="X11" s="113"/>
      <c r="Y11" s="105"/>
      <c r="Z11" s="105"/>
      <c r="AA11" s="113"/>
      <c r="AB11" s="105"/>
      <c r="AC11" s="106"/>
      <c r="AD11" s="115"/>
      <c r="AE11" s="116"/>
      <c r="AF11" s="114"/>
      <c r="AG11" s="114"/>
      <c r="AH11" s="114"/>
      <c r="AI11" s="114"/>
      <c r="AJ11" s="114"/>
      <c r="AK11" s="114"/>
      <c r="AL11" s="114"/>
      <c r="AM11" s="114"/>
      <c r="AN11" s="117"/>
      <c r="AO11" s="118"/>
    </row>
    <row r="12" spans="1:41" s="131" customFormat="1" ht="16.5" hidden="1" thickBot="1" x14ac:dyDescent="0.3">
      <c r="A12" s="119" t="s">
        <v>52</v>
      </c>
      <c r="B12" s="120" t="s">
        <v>53</v>
      </c>
      <c r="C12" s="120" t="s">
        <v>54</v>
      </c>
      <c r="D12" s="121" t="s">
        <v>55</v>
      </c>
      <c r="E12" s="122">
        <f>+E13+E16+E17+E20+E22+E30</f>
        <v>84910755</v>
      </c>
      <c r="F12" s="123">
        <f t="shared" ref="F12:S12" si="0">F13+F16+F17+F20+F22+F30</f>
        <v>-598876</v>
      </c>
      <c r="G12" s="124">
        <f t="shared" si="0"/>
        <v>1113028</v>
      </c>
      <c r="H12" s="125">
        <f t="shared" si="0"/>
        <v>0</v>
      </c>
      <c r="I12" s="124">
        <f t="shared" si="0"/>
        <v>0</v>
      </c>
      <c r="J12" s="126">
        <f t="shared" si="0"/>
        <v>600000</v>
      </c>
      <c r="K12" s="124">
        <f t="shared" si="0"/>
        <v>450000</v>
      </c>
      <c r="L12" s="126">
        <f t="shared" si="0"/>
        <v>6905166</v>
      </c>
      <c r="M12" s="124">
        <f t="shared" si="0"/>
        <v>-2115295</v>
      </c>
      <c r="N12" s="126">
        <f t="shared" si="0"/>
        <v>0</v>
      </c>
      <c r="O12" s="124">
        <f t="shared" si="0"/>
        <v>-1000000</v>
      </c>
      <c r="P12" s="126">
        <f t="shared" si="0"/>
        <v>0</v>
      </c>
      <c r="Q12" s="124">
        <f t="shared" si="0"/>
        <v>0</v>
      </c>
      <c r="R12" s="124">
        <f t="shared" si="0"/>
        <v>0</v>
      </c>
      <c r="S12" s="124">
        <f t="shared" si="0"/>
        <v>0</v>
      </c>
      <c r="T12" s="124"/>
      <c r="U12" s="126">
        <f>U13+U16+U17+U20+U22+U30</f>
        <v>0</v>
      </c>
      <c r="V12" s="124"/>
      <c r="W12" s="126"/>
      <c r="X12" s="124"/>
      <c r="Y12" s="123"/>
      <c r="Z12" s="123"/>
      <c r="AA12" s="124"/>
      <c r="AB12" s="123"/>
      <c r="AC12" s="124"/>
      <c r="AD12" s="127"/>
      <c r="AE12" s="128"/>
      <c r="AF12" s="126"/>
      <c r="AG12" s="126"/>
      <c r="AH12" s="126"/>
      <c r="AI12" s="126"/>
      <c r="AJ12" s="126"/>
      <c r="AK12" s="126"/>
      <c r="AL12" s="126"/>
      <c r="AM12" s="126"/>
      <c r="AN12" s="129">
        <f>AN13+AN16+AN17+AN20+AN22+AN30</f>
        <v>90279557</v>
      </c>
      <c r="AO12" s="130">
        <f>AO13+AO16+AO17+AO20+AO22+AO30</f>
        <v>90264778</v>
      </c>
    </row>
    <row r="13" spans="1:41" s="131" customFormat="1" ht="16.5" hidden="1" thickBot="1" x14ac:dyDescent="0.3">
      <c r="A13" s="132" t="s">
        <v>56</v>
      </c>
      <c r="B13" s="133" t="s">
        <v>57</v>
      </c>
      <c r="C13" s="134" t="s">
        <v>57</v>
      </c>
      <c r="D13" s="134" t="s">
        <v>58</v>
      </c>
      <c r="E13" s="135">
        <f t="shared" ref="E13:S14" si="1">E14</f>
        <v>6026222</v>
      </c>
      <c r="F13" s="136">
        <f t="shared" si="1"/>
        <v>0</v>
      </c>
      <c r="G13" s="137">
        <f t="shared" si="1"/>
        <v>0</v>
      </c>
      <c r="H13" s="138">
        <f t="shared" si="1"/>
        <v>2276030</v>
      </c>
      <c r="I13" s="137">
        <f t="shared" si="1"/>
        <v>0</v>
      </c>
      <c r="J13" s="139">
        <f t="shared" si="1"/>
        <v>0</v>
      </c>
      <c r="K13" s="137">
        <f t="shared" si="1"/>
        <v>0</v>
      </c>
      <c r="L13" s="139">
        <f t="shared" si="1"/>
        <v>0</v>
      </c>
      <c r="M13" s="137">
        <f t="shared" si="1"/>
        <v>0</v>
      </c>
      <c r="N13" s="139">
        <f t="shared" si="1"/>
        <v>0</v>
      </c>
      <c r="O13" s="137">
        <f t="shared" si="1"/>
        <v>0</v>
      </c>
      <c r="P13" s="139">
        <f t="shared" si="1"/>
        <v>-14779</v>
      </c>
      <c r="Q13" s="137">
        <f t="shared" si="1"/>
        <v>0</v>
      </c>
      <c r="R13" s="137">
        <f t="shared" si="1"/>
        <v>0</v>
      </c>
      <c r="S13" s="137">
        <f t="shared" si="1"/>
        <v>0</v>
      </c>
      <c r="T13" s="137"/>
      <c r="U13" s="139">
        <f>U14</f>
        <v>0</v>
      </c>
      <c r="V13" s="137"/>
      <c r="W13" s="139"/>
      <c r="X13" s="137"/>
      <c r="Y13" s="136"/>
      <c r="Z13" s="136"/>
      <c r="AA13" s="137"/>
      <c r="AB13" s="136"/>
      <c r="AC13" s="137"/>
      <c r="AD13" s="140"/>
      <c r="AE13" s="141"/>
      <c r="AF13" s="139"/>
      <c r="AG13" s="139"/>
      <c r="AH13" s="139"/>
      <c r="AI13" s="139"/>
      <c r="AJ13" s="139"/>
      <c r="AK13" s="139"/>
      <c r="AL13" s="139"/>
      <c r="AM13" s="139"/>
      <c r="AN13" s="142">
        <f>SUM(D13:M13)</f>
        <v>8302252</v>
      </c>
      <c r="AO13" s="143">
        <f t="shared" ref="AO13:AO28" si="2">SUM(E13:U13)</f>
        <v>8287473</v>
      </c>
    </row>
    <row r="14" spans="1:41" s="131" customFormat="1" ht="16.5" hidden="1" thickBot="1" x14ac:dyDescent="0.3">
      <c r="A14" s="144" t="s">
        <v>57</v>
      </c>
      <c r="B14" s="132" t="s">
        <v>59</v>
      </c>
      <c r="C14" s="132" t="s">
        <v>57</v>
      </c>
      <c r="D14" s="134" t="s">
        <v>60</v>
      </c>
      <c r="E14" s="135">
        <f>E15</f>
        <v>6026222</v>
      </c>
      <c r="F14" s="136"/>
      <c r="G14" s="137">
        <f t="shared" si="1"/>
        <v>0</v>
      </c>
      <c r="H14" s="138">
        <f t="shared" si="1"/>
        <v>2276030</v>
      </c>
      <c r="I14" s="137">
        <f t="shared" si="1"/>
        <v>0</v>
      </c>
      <c r="J14" s="139">
        <f t="shared" si="1"/>
        <v>0</v>
      </c>
      <c r="K14" s="137">
        <f t="shared" si="1"/>
        <v>0</v>
      </c>
      <c r="L14" s="139">
        <f t="shared" si="1"/>
        <v>0</v>
      </c>
      <c r="M14" s="137">
        <f t="shared" si="1"/>
        <v>0</v>
      </c>
      <c r="N14" s="139">
        <f t="shared" si="1"/>
        <v>0</v>
      </c>
      <c r="O14" s="137">
        <f t="shared" si="1"/>
        <v>0</v>
      </c>
      <c r="P14" s="139">
        <f t="shared" si="1"/>
        <v>-14779</v>
      </c>
      <c r="Q14" s="137">
        <f t="shared" si="1"/>
        <v>0</v>
      </c>
      <c r="R14" s="137">
        <f t="shared" si="1"/>
        <v>0</v>
      </c>
      <c r="S14" s="137">
        <f t="shared" si="1"/>
        <v>0</v>
      </c>
      <c r="T14" s="137"/>
      <c r="U14" s="139">
        <f>U15</f>
        <v>0</v>
      </c>
      <c r="V14" s="137"/>
      <c r="W14" s="139"/>
      <c r="X14" s="137"/>
      <c r="Y14" s="136"/>
      <c r="Z14" s="136"/>
      <c r="AA14" s="137"/>
      <c r="AB14" s="136"/>
      <c r="AC14" s="137"/>
      <c r="AD14" s="140"/>
      <c r="AE14" s="141"/>
      <c r="AF14" s="139"/>
      <c r="AG14" s="139"/>
      <c r="AH14" s="139"/>
      <c r="AI14" s="139"/>
      <c r="AJ14" s="139"/>
      <c r="AK14" s="139"/>
      <c r="AL14" s="139"/>
      <c r="AM14" s="139"/>
      <c r="AN14" s="142">
        <f>SUM(D14:M14)</f>
        <v>8302252</v>
      </c>
      <c r="AO14" s="143">
        <f t="shared" si="2"/>
        <v>8287473</v>
      </c>
    </row>
    <row r="15" spans="1:41" ht="16.5" hidden="1" thickBot="1" x14ac:dyDescent="0.3">
      <c r="A15" s="144" t="s">
        <v>57</v>
      </c>
      <c r="B15" s="145" t="s">
        <v>57</v>
      </c>
      <c r="C15" s="146" t="s">
        <v>61</v>
      </c>
      <c r="D15" s="145" t="s">
        <v>62</v>
      </c>
      <c r="E15" s="147">
        <v>6026222</v>
      </c>
      <c r="F15" s="148"/>
      <c r="G15" s="149"/>
      <c r="H15" s="150">
        <v>2276030</v>
      </c>
      <c r="I15" s="149"/>
      <c r="J15" s="151"/>
      <c r="K15" s="149"/>
      <c r="L15" s="151"/>
      <c r="M15" s="149"/>
      <c r="N15" s="151"/>
      <c r="O15" s="149"/>
      <c r="P15" s="151">
        <v>-14779</v>
      </c>
      <c r="Q15" s="149"/>
      <c r="R15" s="149"/>
      <c r="S15" s="149"/>
      <c r="T15" s="149"/>
      <c r="U15" s="151"/>
      <c r="V15" s="149"/>
      <c r="W15" s="151"/>
      <c r="X15" s="149"/>
      <c r="Y15" s="148"/>
      <c r="Z15" s="148"/>
      <c r="AA15" s="149"/>
      <c r="AB15" s="148"/>
      <c r="AC15" s="149"/>
      <c r="AD15" s="152"/>
      <c r="AE15" s="153"/>
      <c r="AF15" s="151"/>
      <c r="AG15" s="151"/>
      <c r="AH15" s="151"/>
      <c r="AI15" s="151"/>
      <c r="AJ15" s="151"/>
      <c r="AK15" s="151"/>
      <c r="AL15" s="151"/>
      <c r="AM15" s="151"/>
      <c r="AN15" s="142">
        <f>SUM(D15:M15)</f>
        <v>8302252</v>
      </c>
      <c r="AO15" s="143">
        <f t="shared" si="2"/>
        <v>8287473</v>
      </c>
    </row>
    <row r="16" spans="1:41" s="131" customFormat="1" ht="16.5" hidden="1" thickBot="1" x14ac:dyDescent="0.3">
      <c r="A16" s="154" t="s">
        <v>63</v>
      </c>
      <c r="B16" s="155"/>
      <c r="C16" s="155"/>
      <c r="D16" s="156" t="s">
        <v>64</v>
      </c>
      <c r="E16" s="135">
        <v>44305</v>
      </c>
      <c r="F16" s="136"/>
      <c r="G16" s="137"/>
      <c r="H16" s="138"/>
      <c r="I16" s="137"/>
      <c r="J16" s="139"/>
      <c r="K16" s="137"/>
      <c r="L16" s="139"/>
      <c r="M16" s="137"/>
      <c r="N16" s="139"/>
      <c r="O16" s="137"/>
      <c r="P16" s="139"/>
      <c r="Q16" s="137"/>
      <c r="R16" s="137"/>
      <c r="S16" s="137"/>
      <c r="T16" s="137"/>
      <c r="U16" s="139"/>
      <c r="V16" s="137"/>
      <c r="W16" s="139"/>
      <c r="X16" s="137"/>
      <c r="Y16" s="136"/>
      <c r="Z16" s="136"/>
      <c r="AA16" s="137"/>
      <c r="AB16" s="136"/>
      <c r="AC16" s="137"/>
      <c r="AD16" s="140"/>
      <c r="AE16" s="141"/>
      <c r="AF16" s="139"/>
      <c r="AG16" s="139"/>
      <c r="AH16" s="139"/>
      <c r="AI16" s="139"/>
      <c r="AJ16" s="139"/>
      <c r="AK16" s="139"/>
      <c r="AL16" s="139"/>
      <c r="AM16" s="139"/>
      <c r="AN16" s="142">
        <f>SUM(D16:M16)</f>
        <v>44305</v>
      </c>
      <c r="AO16" s="143">
        <f t="shared" si="2"/>
        <v>44305</v>
      </c>
    </row>
    <row r="17" spans="1:41" s="131" customFormat="1" ht="16.5" hidden="1" thickBot="1" x14ac:dyDescent="0.3">
      <c r="A17" s="154" t="s">
        <v>65</v>
      </c>
      <c r="B17" s="155"/>
      <c r="C17" s="155"/>
      <c r="D17" s="156" t="s">
        <v>66</v>
      </c>
      <c r="E17" s="136">
        <f t="shared" ref="E17:S17" si="3">SUM(E18:E19)</f>
        <v>312673</v>
      </c>
      <c r="F17" s="136">
        <f t="shared" si="3"/>
        <v>0</v>
      </c>
      <c r="G17" s="137">
        <f t="shared" si="3"/>
        <v>0</v>
      </c>
      <c r="H17" s="138">
        <f t="shared" si="3"/>
        <v>0</v>
      </c>
      <c r="I17" s="137">
        <f t="shared" si="3"/>
        <v>0</v>
      </c>
      <c r="J17" s="139">
        <f t="shared" si="3"/>
        <v>0</v>
      </c>
      <c r="K17" s="137">
        <f t="shared" si="3"/>
        <v>0</v>
      </c>
      <c r="L17" s="139">
        <f t="shared" si="3"/>
        <v>0</v>
      </c>
      <c r="M17" s="137">
        <f t="shared" si="3"/>
        <v>0</v>
      </c>
      <c r="N17" s="139">
        <f t="shared" si="3"/>
        <v>0</v>
      </c>
      <c r="O17" s="137">
        <f t="shared" si="3"/>
        <v>0</v>
      </c>
      <c r="P17" s="139">
        <f t="shared" si="3"/>
        <v>0</v>
      </c>
      <c r="Q17" s="137">
        <f t="shared" si="3"/>
        <v>0</v>
      </c>
      <c r="R17" s="137">
        <f t="shared" si="3"/>
        <v>0</v>
      </c>
      <c r="S17" s="137">
        <f t="shared" si="3"/>
        <v>0</v>
      </c>
      <c r="T17" s="137"/>
      <c r="U17" s="139">
        <f>SUM(U18:U19)</f>
        <v>0</v>
      </c>
      <c r="V17" s="137"/>
      <c r="W17" s="139"/>
      <c r="X17" s="137"/>
      <c r="Y17" s="136"/>
      <c r="Z17" s="136"/>
      <c r="AA17" s="137"/>
      <c r="AB17" s="136"/>
      <c r="AC17" s="137"/>
      <c r="AD17" s="140"/>
      <c r="AE17" s="141"/>
      <c r="AF17" s="139"/>
      <c r="AG17" s="139"/>
      <c r="AH17" s="139"/>
      <c r="AI17" s="139"/>
      <c r="AJ17" s="139"/>
      <c r="AK17" s="139"/>
      <c r="AL17" s="139"/>
      <c r="AM17" s="139"/>
      <c r="AN17" s="142">
        <f>SUM(D17:M17)</f>
        <v>312673</v>
      </c>
      <c r="AO17" s="143">
        <f t="shared" si="2"/>
        <v>312673</v>
      </c>
    </row>
    <row r="18" spans="1:41" s="131" customFormat="1" ht="16.5" hidden="1" thickBot="1" x14ac:dyDescent="0.3">
      <c r="A18" s="154"/>
      <c r="B18" s="157" t="s">
        <v>59</v>
      </c>
      <c r="C18" s="157"/>
      <c r="D18" s="158" t="s">
        <v>67</v>
      </c>
      <c r="E18" s="135"/>
      <c r="F18" s="136"/>
      <c r="G18" s="137"/>
      <c r="H18" s="138"/>
      <c r="I18" s="137"/>
      <c r="J18" s="139"/>
      <c r="K18" s="137"/>
      <c r="L18" s="139"/>
      <c r="M18" s="137"/>
      <c r="N18" s="139"/>
      <c r="O18" s="137"/>
      <c r="P18" s="139"/>
      <c r="Q18" s="137"/>
      <c r="R18" s="137"/>
      <c r="S18" s="137"/>
      <c r="T18" s="137"/>
      <c r="U18" s="139"/>
      <c r="V18" s="137"/>
      <c r="W18" s="139"/>
      <c r="X18" s="137"/>
      <c r="Y18" s="136"/>
      <c r="Z18" s="136"/>
      <c r="AA18" s="137"/>
      <c r="AB18" s="136"/>
      <c r="AC18" s="137"/>
      <c r="AD18" s="140"/>
      <c r="AE18" s="141"/>
      <c r="AF18" s="139"/>
      <c r="AG18" s="139"/>
      <c r="AH18" s="139"/>
      <c r="AI18" s="139"/>
      <c r="AJ18" s="139"/>
      <c r="AK18" s="139"/>
      <c r="AL18" s="139"/>
      <c r="AM18" s="139"/>
      <c r="AN18" s="142">
        <f t="shared" ref="AN18:AN30" si="4">SUM(D18:P18)</f>
        <v>0</v>
      </c>
      <c r="AO18" s="143">
        <f t="shared" si="2"/>
        <v>0</v>
      </c>
    </row>
    <row r="19" spans="1:41" ht="16.5" hidden="1" thickBot="1" x14ac:dyDescent="0.3">
      <c r="A19" s="157"/>
      <c r="B19" s="159" t="s">
        <v>68</v>
      </c>
      <c r="C19" s="157"/>
      <c r="D19" s="158" t="s">
        <v>69</v>
      </c>
      <c r="E19" s="147">
        <v>312673</v>
      </c>
      <c r="F19" s="148"/>
      <c r="G19" s="149"/>
      <c r="H19" s="150"/>
      <c r="I19" s="149"/>
      <c r="J19" s="151"/>
      <c r="K19" s="149"/>
      <c r="L19" s="151"/>
      <c r="M19" s="149"/>
      <c r="N19" s="151"/>
      <c r="O19" s="149"/>
      <c r="P19" s="151"/>
      <c r="Q19" s="149"/>
      <c r="R19" s="149"/>
      <c r="S19" s="149"/>
      <c r="T19" s="149"/>
      <c r="U19" s="151"/>
      <c r="V19" s="149"/>
      <c r="W19" s="151"/>
      <c r="X19" s="149"/>
      <c r="Y19" s="148"/>
      <c r="Z19" s="148"/>
      <c r="AA19" s="149"/>
      <c r="AB19" s="148"/>
      <c r="AC19" s="149"/>
      <c r="AD19" s="152"/>
      <c r="AE19" s="153"/>
      <c r="AF19" s="151"/>
      <c r="AG19" s="151"/>
      <c r="AH19" s="151"/>
      <c r="AI19" s="151"/>
      <c r="AJ19" s="151"/>
      <c r="AK19" s="151"/>
      <c r="AL19" s="151"/>
      <c r="AM19" s="151"/>
      <c r="AN19" s="142">
        <f t="shared" si="4"/>
        <v>312673</v>
      </c>
      <c r="AO19" s="143">
        <f t="shared" si="2"/>
        <v>312673</v>
      </c>
    </row>
    <row r="20" spans="1:41" s="131" customFormat="1" ht="16.5" hidden="1" thickBot="1" x14ac:dyDescent="0.3">
      <c r="A20" s="155" t="s">
        <v>70</v>
      </c>
      <c r="B20" s="155" t="s">
        <v>57</v>
      </c>
      <c r="C20" s="155" t="s">
        <v>57</v>
      </c>
      <c r="D20" s="156" t="s">
        <v>71</v>
      </c>
      <c r="E20" s="135">
        <f t="shared" ref="E20:S20" si="5">+E21</f>
        <v>0</v>
      </c>
      <c r="F20" s="136">
        <f t="shared" si="5"/>
        <v>0</v>
      </c>
      <c r="G20" s="137">
        <f t="shared" si="5"/>
        <v>0</v>
      </c>
      <c r="H20" s="138">
        <f t="shared" si="5"/>
        <v>0</v>
      </c>
      <c r="I20" s="137">
        <f t="shared" si="5"/>
        <v>0</v>
      </c>
      <c r="J20" s="139">
        <f t="shared" si="5"/>
        <v>0</v>
      </c>
      <c r="K20" s="137">
        <f t="shared" si="5"/>
        <v>0</v>
      </c>
      <c r="L20" s="139">
        <f t="shared" si="5"/>
        <v>0</v>
      </c>
      <c r="M20" s="137">
        <f t="shared" si="5"/>
        <v>0</v>
      </c>
      <c r="N20" s="139">
        <f t="shared" si="5"/>
        <v>0</v>
      </c>
      <c r="O20" s="137">
        <f t="shared" si="5"/>
        <v>0</v>
      </c>
      <c r="P20" s="139">
        <f t="shared" si="5"/>
        <v>0</v>
      </c>
      <c r="Q20" s="137">
        <f t="shared" si="5"/>
        <v>0</v>
      </c>
      <c r="R20" s="137">
        <f t="shared" si="5"/>
        <v>0</v>
      </c>
      <c r="S20" s="137">
        <f t="shared" si="5"/>
        <v>0</v>
      </c>
      <c r="T20" s="137"/>
      <c r="U20" s="139">
        <f>+U21</f>
        <v>0</v>
      </c>
      <c r="V20" s="137"/>
      <c r="W20" s="139"/>
      <c r="X20" s="137"/>
      <c r="Y20" s="136"/>
      <c r="Z20" s="136"/>
      <c r="AA20" s="137"/>
      <c r="AB20" s="136"/>
      <c r="AC20" s="137"/>
      <c r="AD20" s="140"/>
      <c r="AE20" s="141"/>
      <c r="AF20" s="139"/>
      <c r="AG20" s="139"/>
      <c r="AH20" s="139"/>
      <c r="AI20" s="139"/>
      <c r="AJ20" s="139"/>
      <c r="AK20" s="139"/>
      <c r="AL20" s="139"/>
      <c r="AM20" s="139"/>
      <c r="AN20" s="142">
        <f t="shared" si="4"/>
        <v>0</v>
      </c>
      <c r="AO20" s="143">
        <f t="shared" si="2"/>
        <v>0</v>
      </c>
    </row>
    <row r="21" spans="1:41" s="131" customFormat="1" ht="16.5" hidden="1" thickBot="1" x14ac:dyDescent="0.3">
      <c r="A21" s="155" t="s">
        <v>57</v>
      </c>
      <c r="B21" s="154" t="s">
        <v>63</v>
      </c>
      <c r="C21" s="155" t="s">
        <v>57</v>
      </c>
      <c r="D21" s="156" t="s">
        <v>72</v>
      </c>
      <c r="E21" s="135"/>
      <c r="F21" s="136"/>
      <c r="G21" s="137"/>
      <c r="H21" s="138"/>
      <c r="I21" s="137"/>
      <c r="J21" s="139"/>
      <c r="K21" s="137"/>
      <c r="L21" s="139"/>
      <c r="M21" s="137"/>
      <c r="N21" s="139"/>
      <c r="O21" s="137"/>
      <c r="P21" s="139"/>
      <c r="Q21" s="137"/>
      <c r="R21" s="137"/>
      <c r="S21" s="137"/>
      <c r="T21" s="137"/>
      <c r="U21" s="139"/>
      <c r="V21" s="137"/>
      <c r="W21" s="139"/>
      <c r="X21" s="137"/>
      <c r="Y21" s="136"/>
      <c r="Z21" s="136"/>
      <c r="AA21" s="137"/>
      <c r="AB21" s="136"/>
      <c r="AC21" s="137"/>
      <c r="AD21" s="140"/>
      <c r="AE21" s="141"/>
      <c r="AF21" s="139"/>
      <c r="AG21" s="139"/>
      <c r="AH21" s="139"/>
      <c r="AI21" s="139"/>
      <c r="AJ21" s="139"/>
      <c r="AK21" s="139"/>
      <c r="AL21" s="139"/>
      <c r="AM21" s="139"/>
      <c r="AN21" s="142">
        <f t="shared" si="4"/>
        <v>0</v>
      </c>
      <c r="AO21" s="143">
        <f t="shared" si="2"/>
        <v>0</v>
      </c>
    </row>
    <row r="22" spans="1:41" s="168" customFormat="1" ht="26.25" hidden="1" thickBot="1" x14ac:dyDescent="0.3">
      <c r="A22" s="160" t="s">
        <v>73</v>
      </c>
      <c r="B22" s="160" t="s">
        <v>57</v>
      </c>
      <c r="C22" s="160" t="s">
        <v>57</v>
      </c>
      <c r="D22" s="156" t="s">
        <v>74</v>
      </c>
      <c r="E22" s="161">
        <f t="shared" ref="E22:S22" si="6">E23</f>
        <v>78527555</v>
      </c>
      <c r="F22" s="162">
        <f t="shared" si="6"/>
        <v>-598876</v>
      </c>
      <c r="G22" s="163">
        <f t="shared" si="6"/>
        <v>1113028</v>
      </c>
      <c r="H22" s="164">
        <f t="shared" si="6"/>
        <v>-2276030</v>
      </c>
      <c r="I22" s="163">
        <f t="shared" si="6"/>
        <v>0</v>
      </c>
      <c r="J22" s="165">
        <f t="shared" si="6"/>
        <v>600000</v>
      </c>
      <c r="K22" s="163">
        <f t="shared" si="6"/>
        <v>450000</v>
      </c>
      <c r="L22" s="165">
        <f t="shared" si="6"/>
        <v>0</v>
      </c>
      <c r="M22" s="163">
        <f t="shared" si="6"/>
        <v>-2115295</v>
      </c>
      <c r="N22" s="165">
        <f t="shared" si="6"/>
        <v>0</v>
      </c>
      <c r="O22" s="163">
        <f t="shared" si="6"/>
        <v>-1000000</v>
      </c>
      <c r="P22" s="165">
        <f t="shared" si="6"/>
        <v>14779</v>
      </c>
      <c r="Q22" s="163">
        <f t="shared" si="6"/>
        <v>0</v>
      </c>
      <c r="R22" s="163">
        <f t="shared" si="6"/>
        <v>0</v>
      </c>
      <c r="S22" s="163">
        <f t="shared" si="6"/>
        <v>0</v>
      </c>
      <c r="T22" s="163"/>
      <c r="U22" s="165">
        <f>U23</f>
        <v>0</v>
      </c>
      <c r="V22" s="163"/>
      <c r="W22" s="165"/>
      <c r="X22" s="163"/>
      <c r="Y22" s="162"/>
      <c r="Z22" s="162"/>
      <c r="AA22" s="163"/>
      <c r="AB22" s="162"/>
      <c r="AC22" s="163"/>
      <c r="AD22" s="166"/>
      <c r="AE22" s="167"/>
      <c r="AF22" s="165"/>
      <c r="AG22" s="165"/>
      <c r="AH22" s="165"/>
      <c r="AI22" s="165"/>
      <c r="AJ22" s="165"/>
      <c r="AK22" s="165"/>
      <c r="AL22" s="165"/>
      <c r="AM22" s="165"/>
      <c r="AN22" s="142">
        <f t="shared" si="4"/>
        <v>74715161</v>
      </c>
      <c r="AO22" s="143">
        <f t="shared" si="2"/>
        <v>74715161</v>
      </c>
    </row>
    <row r="23" spans="1:41" s="131" customFormat="1" ht="16.5" hidden="1" thickBot="1" x14ac:dyDescent="0.3">
      <c r="A23" s="155" t="s">
        <v>57</v>
      </c>
      <c r="B23" s="154" t="s">
        <v>59</v>
      </c>
      <c r="C23" s="154" t="s">
        <v>57</v>
      </c>
      <c r="D23" s="156" t="s">
        <v>60</v>
      </c>
      <c r="E23" s="135">
        <f t="shared" ref="E23:S23" si="7">SUM(E24:E28)</f>
        <v>78527555</v>
      </c>
      <c r="F23" s="136">
        <f t="shared" si="7"/>
        <v>-598876</v>
      </c>
      <c r="G23" s="137">
        <f t="shared" si="7"/>
        <v>1113028</v>
      </c>
      <c r="H23" s="138">
        <f t="shared" si="7"/>
        <v>-2276030</v>
      </c>
      <c r="I23" s="137">
        <f t="shared" si="7"/>
        <v>0</v>
      </c>
      <c r="J23" s="139">
        <f t="shared" si="7"/>
        <v>600000</v>
      </c>
      <c r="K23" s="137">
        <f t="shared" si="7"/>
        <v>450000</v>
      </c>
      <c r="L23" s="139">
        <f t="shared" si="7"/>
        <v>0</v>
      </c>
      <c r="M23" s="137">
        <f t="shared" si="7"/>
        <v>-2115295</v>
      </c>
      <c r="N23" s="139">
        <f t="shared" si="7"/>
        <v>0</v>
      </c>
      <c r="O23" s="137">
        <f t="shared" si="7"/>
        <v>-1000000</v>
      </c>
      <c r="P23" s="139">
        <f t="shared" si="7"/>
        <v>14779</v>
      </c>
      <c r="Q23" s="137">
        <f t="shared" si="7"/>
        <v>0</v>
      </c>
      <c r="R23" s="137">
        <f t="shared" si="7"/>
        <v>0</v>
      </c>
      <c r="S23" s="137">
        <f t="shared" si="7"/>
        <v>0</v>
      </c>
      <c r="T23" s="137"/>
      <c r="U23" s="139">
        <f>SUM(U24:U28)</f>
        <v>0</v>
      </c>
      <c r="V23" s="137"/>
      <c r="W23" s="139"/>
      <c r="X23" s="137"/>
      <c r="Y23" s="136"/>
      <c r="Z23" s="136"/>
      <c r="AA23" s="137"/>
      <c r="AB23" s="136"/>
      <c r="AC23" s="137"/>
      <c r="AD23" s="140"/>
      <c r="AE23" s="141"/>
      <c r="AF23" s="139"/>
      <c r="AG23" s="139"/>
      <c r="AH23" s="139"/>
      <c r="AI23" s="139"/>
      <c r="AJ23" s="139"/>
      <c r="AK23" s="139"/>
      <c r="AL23" s="139"/>
      <c r="AM23" s="139"/>
      <c r="AN23" s="142">
        <f t="shared" si="4"/>
        <v>74715161</v>
      </c>
      <c r="AO23" s="143">
        <f t="shared" si="2"/>
        <v>74715161</v>
      </c>
    </row>
    <row r="24" spans="1:41" ht="16.5" hidden="1" thickBot="1" x14ac:dyDescent="0.3">
      <c r="A24" s="157" t="s">
        <v>57</v>
      </c>
      <c r="B24" s="159" t="s">
        <v>57</v>
      </c>
      <c r="C24" s="159" t="s">
        <v>61</v>
      </c>
      <c r="D24" s="158" t="s">
        <v>62</v>
      </c>
      <c r="E24" s="147">
        <v>71295712</v>
      </c>
      <c r="F24" s="148">
        <v>-598876</v>
      </c>
      <c r="G24" s="149"/>
      <c r="H24" s="150">
        <v>-2276030</v>
      </c>
      <c r="I24" s="149"/>
      <c r="J24" s="151"/>
      <c r="K24" s="149"/>
      <c r="L24" s="151"/>
      <c r="M24" s="149"/>
      <c r="N24" s="151"/>
      <c r="O24" s="169">
        <v>-1000000</v>
      </c>
      <c r="P24" s="151">
        <v>14779</v>
      </c>
      <c r="Q24" s="169"/>
      <c r="R24" s="169"/>
      <c r="S24" s="169"/>
      <c r="T24" s="149"/>
      <c r="U24" s="151"/>
      <c r="V24" s="169"/>
      <c r="W24" s="170"/>
      <c r="X24" s="169"/>
      <c r="Y24" s="148"/>
      <c r="Z24" s="148"/>
      <c r="AA24" s="169"/>
      <c r="AB24" s="148"/>
      <c r="AC24" s="149"/>
      <c r="AD24" s="171"/>
      <c r="AE24" s="172"/>
      <c r="AF24" s="170"/>
      <c r="AG24" s="170"/>
      <c r="AH24" s="170"/>
      <c r="AI24" s="170"/>
      <c r="AJ24" s="170"/>
      <c r="AK24" s="170"/>
      <c r="AL24" s="170"/>
      <c r="AM24" s="170"/>
      <c r="AN24" s="142">
        <f t="shared" si="4"/>
        <v>67435585</v>
      </c>
      <c r="AO24" s="143">
        <f t="shared" si="2"/>
        <v>67435585</v>
      </c>
    </row>
    <row r="25" spans="1:41" ht="16.5" hidden="1" thickBot="1" x14ac:dyDescent="0.3">
      <c r="A25" s="157" t="s">
        <v>57</v>
      </c>
      <c r="B25" s="159" t="s">
        <v>57</v>
      </c>
      <c r="C25" s="159" t="s">
        <v>75</v>
      </c>
      <c r="D25" s="158" t="s">
        <v>76</v>
      </c>
      <c r="E25" s="147">
        <v>52850</v>
      </c>
      <c r="F25" s="148"/>
      <c r="G25" s="149"/>
      <c r="H25" s="150"/>
      <c r="I25" s="149"/>
      <c r="J25" s="151"/>
      <c r="K25" s="149"/>
      <c r="L25" s="151"/>
      <c r="M25" s="149"/>
      <c r="N25" s="151"/>
      <c r="O25" s="149"/>
      <c r="P25" s="151"/>
      <c r="Q25" s="149"/>
      <c r="R25" s="149"/>
      <c r="S25" s="149"/>
      <c r="T25" s="149"/>
      <c r="U25" s="151"/>
      <c r="V25" s="149"/>
      <c r="W25" s="151"/>
      <c r="X25" s="149"/>
      <c r="Y25" s="148"/>
      <c r="Z25" s="148"/>
      <c r="AA25" s="149"/>
      <c r="AB25" s="148"/>
      <c r="AC25" s="149"/>
      <c r="AD25" s="152"/>
      <c r="AE25" s="153"/>
      <c r="AF25" s="151"/>
      <c r="AG25" s="151"/>
      <c r="AH25" s="151"/>
      <c r="AI25" s="151"/>
      <c r="AJ25" s="151"/>
      <c r="AK25" s="151"/>
      <c r="AL25" s="151"/>
      <c r="AM25" s="151"/>
      <c r="AN25" s="142">
        <f t="shared" si="4"/>
        <v>52850</v>
      </c>
      <c r="AO25" s="143">
        <f t="shared" si="2"/>
        <v>52850</v>
      </c>
    </row>
    <row r="26" spans="1:41" ht="26.25" hidden="1" thickBot="1" x14ac:dyDescent="0.3">
      <c r="A26" s="157"/>
      <c r="B26" s="159"/>
      <c r="C26" s="159" t="s">
        <v>77</v>
      </c>
      <c r="D26" s="158" t="s">
        <v>78</v>
      </c>
      <c r="E26" s="147">
        <v>4457998</v>
      </c>
      <c r="F26" s="148"/>
      <c r="G26" s="149">
        <v>1113028</v>
      </c>
      <c r="H26" s="150"/>
      <c r="I26" s="149"/>
      <c r="J26" s="151">
        <v>600000</v>
      </c>
      <c r="K26" s="149">
        <v>450000</v>
      </c>
      <c r="L26" s="151"/>
      <c r="M26" s="149"/>
      <c r="N26" s="151"/>
      <c r="O26" s="149"/>
      <c r="P26" s="151"/>
      <c r="Q26" s="149"/>
      <c r="R26" s="149"/>
      <c r="S26" s="149"/>
      <c r="T26" s="149"/>
      <c r="U26" s="151"/>
      <c r="V26" s="149"/>
      <c r="W26" s="151"/>
      <c r="X26" s="149"/>
      <c r="Y26" s="148"/>
      <c r="Z26" s="148"/>
      <c r="AA26" s="149"/>
      <c r="AB26" s="148"/>
      <c r="AC26" s="149"/>
      <c r="AD26" s="152"/>
      <c r="AE26" s="153"/>
      <c r="AF26" s="151"/>
      <c r="AG26" s="151"/>
      <c r="AH26" s="151"/>
      <c r="AI26" s="151"/>
      <c r="AJ26" s="151"/>
      <c r="AK26" s="151"/>
      <c r="AL26" s="151"/>
      <c r="AM26" s="151"/>
      <c r="AN26" s="142">
        <f t="shared" si="4"/>
        <v>6621026</v>
      </c>
      <c r="AO26" s="143">
        <f t="shared" si="2"/>
        <v>6621026</v>
      </c>
    </row>
    <row r="27" spans="1:41" ht="26.25" hidden="1" thickBot="1" x14ac:dyDescent="0.3">
      <c r="A27" s="157"/>
      <c r="B27" s="159"/>
      <c r="C27" s="159" t="s">
        <v>79</v>
      </c>
      <c r="D27" s="158" t="s">
        <v>80</v>
      </c>
      <c r="E27" s="147">
        <v>605700</v>
      </c>
      <c r="F27" s="148"/>
      <c r="G27" s="149"/>
      <c r="H27" s="150"/>
      <c r="I27" s="149"/>
      <c r="J27" s="151"/>
      <c r="K27" s="149"/>
      <c r="L27" s="151"/>
      <c r="M27" s="149"/>
      <c r="N27" s="151"/>
      <c r="O27" s="149"/>
      <c r="P27" s="151"/>
      <c r="Q27" s="149"/>
      <c r="R27" s="149"/>
      <c r="S27" s="149"/>
      <c r="T27" s="149"/>
      <c r="U27" s="151"/>
      <c r="V27" s="149"/>
      <c r="W27" s="151"/>
      <c r="X27" s="149"/>
      <c r="Y27" s="148"/>
      <c r="Z27" s="148"/>
      <c r="AA27" s="149"/>
      <c r="AB27" s="148"/>
      <c r="AC27" s="149"/>
      <c r="AD27" s="152"/>
      <c r="AE27" s="153"/>
      <c r="AF27" s="151"/>
      <c r="AG27" s="151"/>
      <c r="AH27" s="151"/>
      <c r="AI27" s="151"/>
      <c r="AJ27" s="151"/>
      <c r="AK27" s="151"/>
      <c r="AL27" s="151"/>
      <c r="AM27" s="151"/>
      <c r="AN27" s="142">
        <f t="shared" si="4"/>
        <v>605700</v>
      </c>
      <c r="AO27" s="143">
        <f t="shared" si="2"/>
        <v>605700</v>
      </c>
    </row>
    <row r="28" spans="1:41" s="182" customFormat="1" ht="16.5" hidden="1" thickBot="1" x14ac:dyDescent="0.3">
      <c r="A28" s="173"/>
      <c r="B28" s="174"/>
      <c r="C28" s="174" t="s">
        <v>81</v>
      </c>
      <c r="D28" s="158" t="s">
        <v>82</v>
      </c>
      <c r="E28" s="175">
        <v>2115295</v>
      </c>
      <c r="F28" s="176"/>
      <c r="G28" s="177"/>
      <c r="H28" s="178"/>
      <c r="I28" s="177"/>
      <c r="J28" s="179"/>
      <c r="K28" s="177"/>
      <c r="L28" s="179"/>
      <c r="M28" s="177">
        <v>-2115295</v>
      </c>
      <c r="N28" s="179"/>
      <c r="O28" s="177"/>
      <c r="P28" s="179"/>
      <c r="Q28" s="177"/>
      <c r="R28" s="177"/>
      <c r="S28" s="177"/>
      <c r="T28" s="177"/>
      <c r="U28" s="179"/>
      <c r="V28" s="177"/>
      <c r="W28" s="179"/>
      <c r="X28" s="177"/>
      <c r="Y28" s="176"/>
      <c r="Z28" s="176"/>
      <c r="AA28" s="177"/>
      <c r="AB28" s="176"/>
      <c r="AC28" s="177"/>
      <c r="AD28" s="180"/>
      <c r="AE28" s="181"/>
      <c r="AF28" s="179"/>
      <c r="AG28" s="179"/>
      <c r="AH28" s="179"/>
      <c r="AI28" s="179"/>
      <c r="AJ28" s="179"/>
      <c r="AK28" s="179"/>
      <c r="AL28" s="179"/>
      <c r="AM28" s="179"/>
      <c r="AN28" s="142">
        <f t="shared" si="4"/>
        <v>0</v>
      </c>
      <c r="AO28" s="143">
        <f t="shared" si="2"/>
        <v>0</v>
      </c>
    </row>
    <row r="29" spans="1:41" s="182" customFormat="1" ht="16.5" hidden="1" thickBot="1" x14ac:dyDescent="0.3">
      <c r="A29" s="173"/>
      <c r="B29" s="174"/>
      <c r="C29" s="174"/>
      <c r="D29" s="158"/>
      <c r="E29" s="175"/>
      <c r="F29" s="176"/>
      <c r="G29" s="177"/>
      <c r="H29" s="178"/>
      <c r="I29" s="177"/>
      <c r="J29" s="179"/>
      <c r="K29" s="177"/>
      <c r="L29" s="179"/>
      <c r="M29" s="177"/>
      <c r="N29" s="179"/>
      <c r="O29" s="177"/>
      <c r="P29" s="179"/>
      <c r="Q29" s="177"/>
      <c r="R29" s="177"/>
      <c r="S29" s="177"/>
      <c r="T29" s="177"/>
      <c r="U29" s="179"/>
      <c r="V29" s="177"/>
      <c r="W29" s="179"/>
      <c r="X29" s="177"/>
      <c r="Y29" s="176"/>
      <c r="Z29" s="176"/>
      <c r="AA29" s="177"/>
      <c r="AB29" s="176"/>
      <c r="AC29" s="177"/>
      <c r="AD29" s="180"/>
      <c r="AE29" s="181"/>
      <c r="AF29" s="179"/>
      <c r="AG29" s="179"/>
      <c r="AH29" s="179"/>
      <c r="AI29" s="179"/>
      <c r="AJ29" s="179"/>
      <c r="AK29" s="179"/>
      <c r="AL29" s="179"/>
      <c r="AM29" s="179"/>
      <c r="AN29" s="142">
        <f t="shared" si="4"/>
        <v>0</v>
      </c>
      <c r="AO29" s="143"/>
    </row>
    <row r="30" spans="1:41" s="131" customFormat="1" ht="16.5" hidden="1" thickBot="1" x14ac:dyDescent="0.3">
      <c r="A30" s="154" t="s">
        <v>83</v>
      </c>
      <c r="B30" s="155"/>
      <c r="C30" s="155"/>
      <c r="D30" s="156" t="s">
        <v>84</v>
      </c>
      <c r="E30" s="135"/>
      <c r="F30" s="136"/>
      <c r="G30" s="137"/>
      <c r="H30" s="138"/>
      <c r="I30" s="137"/>
      <c r="J30" s="139"/>
      <c r="K30" s="137"/>
      <c r="L30" s="139">
        <v>6905166</v>
      </c>
      <c r="M30" s="137"/>
      <c r="N30" s="139"/>
      <c r="O30" s="137"/>
      <c r="P30" s="139"/>
      <c r="Q30" s="137"/>
      <c r="R30" s="137"/>
      <c r="S30" s="137"/>
      <c r="T30" s="137"/>
      <c r="U30" s="139"/>
      <c r="V30" s="137"/>
      <c r="W30" s="139"/>
      <c r="X30" s="137"/>
      <c r="Y30" s="136"/>
      <c r="Z30" s="136"/>
      <c r="AA30" s="137"/>
      <c r="AB30" s="136"/>
      <c r="AC30" s="137"/>
      <c r="AD30" s="140"/>
      <c r="AE30" s="141"/>
      <c r="AF30" s="139"/>
      <c r="AG30" s="139"/>
      <c r="AH30" s="139"/>
      <c r="AI30" s="139"/>
      <c r="AJ30" s="139"/>
      <c r="AK30" s="139"/>
      <c r="AL30" s="139"/>
      <c r="AM30" s="139"/>
      <c r="AN30" s="142">
        <f t="shared" si="4"/>
        <v>6905166</v>
      </c>
      <c r="AO30" s="143">
        <f>SUM(E30:U30)</f>
        <v>6905166</v>
      </c>
    </row>
    <row r="31" spans="1:41" s="131" customFormat="1" ht="16.5" thickBot="1" x14ac:dyDescent="0.3">
      <c r="A31" s="119" t="s">
        <v>52</v>
      </c>
      <c r="B31" s="120" t="s">
        <v>53</v>
      </c>
      <c r="C31" s="120" t="s">
        <v>54</v>
      </c>
      <c r="D31" s="183" t="s">
        <v>85</v>
      </c>
      <c r="E31" s="184">
        <f>E32+E33+E42+E46+E54+E58+E61+E207+E209+E52+E44</f>
        <v>84910755</v>
      </c>
      <c r="F31" s="184">
        <f t="shared" ref="F31:AM31" si="8">F32+F33+F42+F46+F54+F58+F61+F207+F209+F52+F44</f>
        <v>-598876</v>
      </c>
      <c r="G31" s="184">
        <f t="shared" si="8"/>
        <v>1113028</v>
      </c>
      <c r="H31" s="184">
        <f t="shared" si="8"/>
        <v>0</v>
      </c>
      <c r="I31" s="184">
        <f t="shared" si="8"/>
        <v>0</v>
      </c>
      <c r="J31" s="184">
        <f t="shared" si="8"/>
        <v>600000</v>
      </c>
      <c r="K31" s="184">
        <f t="shared" si="8"/>
        <v>450000</v>
      </c>
      <c r="L31" s="184">
        <f t="shared" si="8"/>
        <v>6905166</v>
      </c>
      <c r="M31" s="184">
        <f t="shared" si="8"/>
        <v>-2115295</v>
      </c>
      <c r="N31" s="184">
        <f t="shared" si="8"/>
        <v>343590</v>
      </c>
      <c r="O31" s="184">
        <f t="shared" si="8"/>
        <v>-1000000</v>
      </c>
      <c r="P31" s="184">
        <f t="shared" si="8"/>
        <v>0</v>
      </c>
      <c r="Q31" s="184">
        <f t="shared" si="8"/>
        <v>0</v>
      </c>
      <c r="R31" s="184">
        <f t="shared" si="8"/>
        <v>0</v>
      </c>
      <c r="S31" s="184">
        <f t="shared" si="8"/>
        <v>0</v>
      </c>
      <c r="T31" s="184">
        <f t="shared" si="8"/>
        <v>-65000</v>
      </c>
      <c r="U31" s="184">
        <f t="shared" si="8"/>
        <v>0</v>
      </c>
      <c r="V31" s="184">
        <f t="shared" si="8"/>
        <v>0</v>
      </c>
      <c r="W31" s="184">
        <f t="shared" si="8"/>
        <v>0</v>
      </c>
      <c r="X31" s="184">
        <f t="shared" si="8"/>
        <v>-976461</v>
      </c>
      <c r="Y31" s="184">
        <f t="shared" si="8"/>
        <v>240279</v>
      </c>
      <c r="Z31" s="184">
        <f t="shared" si="8"/>
        <v>124363</v>
      </c>
      <c r="AA31" s="184">
        <f t="shared" si="8"/>
        <v>0</v>
      </c>
      <c r="AB31" s="184">
        <f t="shared" si="8"/>
        <v>313650</v>
      </c>
      <c r="AC31" s="184">
        <f t="shared" si="8"/>
        <v>1014000</v>
      </c>
      <c r="AD31" s="185">
        <f t="shared" si="8"/>
        <v>0</v>
      </c>
      <c r="AE31" s="185">
        <f t="shared" si="8"/>
        <v>0</v>
      </c>
      <c r="AF31" s="184">
        <f t="shared" si="8"/>
        <v>-1670201</v>
      </c>
      <c r="AG31" s="184">
        <f t="shared" si="8"/>
        <v>0</v>
      </c>
      <c r="AH31" s="184">
        <f t="shared" si="8"/>
        <v>0</v>
      </c>
      <c r="AI31" s="184">
        <f t="shared" si="8"/>
        <v>0</v>
      </c>
      <c r="AJ31" s="184">
        <f t="shared" si="8"/>
        <v>0</v>
      </c>
      <c r="AK31" s="184">
        <f t="shared" si="8"/>
        <v>0</v>
      </c>
      <c r="AL31" s="184">
        <f t="shared" si="8"/>
        <v>0</v>
      </c>
      <c r="AM31" s="184">
        <f t="shared" si="8"/>
        <v>0</v>
      </c>
      <c r="AN31" s="186">
        <f>+AN32+AN33+AN42+AN46+AN52+AN54+AN58+AN61+AN207</f>
        <v>91259199</v>
      </c>
      <c r="AO31" s="187">
        <f>+AO32+AO33+AO42+AO46+AO52+AO54+AO58+AO61+AO207</f>
        <v>89579334</v>
      </c>
    </row>
    <row r="32" spans="1:41" s="131" customFormat="1" x14ac:dyDescent="0.25">
      <c r="A32" s="188" t="s">
        <v>86</v>
      </c>
      <c r="B32" s="188"/>
      <c r="C32" s="189"/>
      <c r="D32" s="190" t="s">
        <v>87</v>
      </c>
      <c r="E32" s="191">
        <v>233130</v>
      </c>
      <c r="F32" s="191"/>
      <c r="G32" s="191"/>
      <c r="H32" s="192">
        <v>-70198</v>
      </c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3"/>
      <c r="AD32" s="194"/>
      <c r="AE32" s="195"/>
      <c r="AF32" s="193"/>
      <c r="AG32" s="193"/>
      <c r="AH32" s="193">
        <v>-71534</v>
      </c>
      <c r="AI32" s="193"/>
      <c r="AJ32" s="193"/>
      <c r="AK32" s="193"/>
      <c r="AL32" s="193"/>
      <c r="AM32" s="193"/>
      <c r="AN32" s="196">
        <f>SUM(E32:AE32)</f>
        <v>162932</v>
      </c>
      <c r="AO32" s="197">
        <f>SUM(E32:AM32)</f>
        <v>91398</v>
      </c>
    </row>
    <row r="33" spans="1:41" s="131" customFormat="1" x14ac:dyDescent="0.25">
      <c r="A33" s="154" t="s">
        <v>88</v>
      </c>
      <c r="B33" s="155"/>
      <c r="C33" s="198"/>
      <c r="D33" s="199" t="s">
        <v>58</v>
      </c>
      <c r="E33" s="191">
        <f t="shared" ref="E33:AM33" si="9">E34+E37</f>
        <v>5793092</v>
      </c>
      <c r="F33" s="191">
        <f t="shared" si="9"/>
        <v>0</v>
      </c>
      <c r="G33" s="191">
        <f t="shared" si="9"/>
        <v>0</v>
      </c>
      <c r="H33" s="192">
        <f t="shared" si="9"/>
        <v>2346228</v>
      </c>
      <c r="I33" s="191">
        <f t="shared" si="9"/>
        <v>0</v>
      </c>
      <c r="J33" s="191">
        <f t="shared" si="9"/>
        <v>0</v>
      </c>
      <c r="K33" s="191">
        <f t="shared" si="9"/>
        <v>0</v>
      </c>
      <c r="L33" s="191">
        <f t="shared" si="9"/>
        <v>0</v>
      </c>
      <c r="M33" s="191">
        <f t="shared" si="9"/>
        <v>0</v>
      </c>
      <c r="N33" s="191">
        <f t="shared" si="9"/>
        <v>0</v>
      </c>
      <c r="O33" s="191">
        <f t="shared" si="9"/>
        <v>0</v>
      </c>
      <c r="P33" s="191">
        <f t="shared" si="9"/>
        <v>-14779</v>
      </c>
      <c r="Q33" s="191">
        <f t="shared" si="9"/>
        <v>0</v>
      </c>
      <c r="R33" s="191">
        <f t="shared" si="9"/>
        <v>0</v>
      </c>
      <c r="S33" s="191">
        <f t="shared" si="9"/>
        <v>0</v>
      </c>
      <c r="T33" s="191">
        <f t="shared" si="9"/>
        <v>0</v>
      </c>
      <c r="U33" s="191">
        <f t="shared" si="9"/>
        <v>57019</v>
      </c>
      <c r="V33" s="191">
        <f t="shared" si="9"/>
        <v>0</v>
      </c>
      <c r="W33" s="191">
        <f t="shared" si="9"/>
        <v>0</v>
      </c>
      <c r="X33" s="191">
        <f t="shared" si="9"/>
        <v>0</v>
      </c>
      <c r="Y33" s="191">
        <f t="shared" si="9"/>
        <v>0</v>
      </c>
      <c r="Z33" s="191">
        <f t="shared" si="9"/>
        <v>0</v>
      </c>
      <c r="AA33" s="191">
        <f t="shared" si="9"/>
        <v>0</v>
      </c>
      <c r="AB33" s="191">
        <f t="shared" si="9"/>
        <v>0</v>
      </c>
      <c r="AC33" s="191">
        <f t="shared" si="9"/>
        <v>0</v>
      </c>
      <c r="AD33" s="194">
        <f t="shared" si="9"/>
        <v>0</v>
      </c>
      <c r="AE33" s="194">
        <f t="shared" si="9"/>
        <v>0</v>
      </c>
      <c r="AF33" s="191">
        <f t="shared" si="9"/>
        <v>0</v>
      </c>
      <c r="AG33" s="191">
        <f t="shared" si="9"/>
        <v>14779</v>
      </c>
      <c r="AH33" s="191">
        <f t="shared" si="9"/>
        <v>0</v>
      </c>
      <c r="AI33" s="191">
        <f t="shared" si="9"/>
        <v>0</v>
      </c>
      <c r="AJ33" s="193">
        <f t="shared" si="9"/>
        <v>-9664</v>
      </c>
      <c r="AK33" s="193">
        <f t="shared" si="9"/>
        <v>0</v>
      </c>
      <c r="AL33" s="193">
        <f t="shared" si="9"/>
        <v>0</v>
      </c>
      <c r="AM33" s="193">
        <f t="shared" si="9"/>
        <v>0</v>
      </c>
      <c r="AN33" s="196">
        <f t="shared" ref="AN33:AN96" si="10">SUM(E33:AE33)</f>
        <v>8181560</v>
      </c>
      <c r="AO33" s="197">
        <f t="shared" ref="AO33:AO97" si="11">SUM(E33:AM33)</f>
        <v>8186675</v>
      </c>
    </row>
    <row r="34" spans="1:41" s="131" customFormat="1" x14ac:dyDescent="0.25">
      <c r="A34" s="155"/>
      <c r="B34" s="154" t="s">
        <v>89</v>
      </c>
      <c r="C34" s="198"/>
      <c r="D34" s="199" t="s">
        <v>90</v>
      </c>
      <c r="E34" s="191">
        <f t="shared" ref="E34:AM34" si="12">SUM(E35:E36)</f>
        <v>4814296</v>
      </c>
      <c r="F34" s="191">
        <f t="shared" si="12"/>
        <v>0</v>
      </c>
      <c r="G34" s="191">
        <f t="shared" si="12"/>
        <v>0</v>
      </c>
      <c r="H34" s="192">
        <f t="shared" si="12"/>
        <v>465158</v>
      </c>
      <c r="I34" s="191">
        <f t="shared" si="12"/>
        <v>0</v>
      </c>
      <c r="J34" s="191">
        <f t="shared" si="12"/>
        <v>0</v>
      </c>
      <c r="K34" s="191">
        <f t="shared" si="12"/>
        <v>0</v>
      </c>
      <c r="L34" s="191">
        <f t="shared" si="12"/>
        <v>0</v>
      </c>
      <c r="M34" s="191">
        <f t="shared" si="12"/>
        <v>0</v>
      </c>
      <c r="N34" s="191">
        <f t="shared" si="12"/>
        <v>0</v>
      </c>
      <c r="O34" s="191">
        <f t="shared" si="12"/>
        <v>0</v>
      </c>
      <c r="P34" s="191">
        <f t="shared" si="12"/>
        <v>0</v>
      </c>
      <c r="Q34" s="191">
        <f t="shared" si="12"/>
        <v>0</v>
      </c>
      <c r="R34" s="191">
        <f t="shared" si="12"/>
        <v>0</v>
      </c>
      <c r="S34" s="191">
        <f t="shared" si="12"/>
        <v>0</v>
      </c>
      <c r="T34" s="191">
        <f t="shared" si="12"/>
        <v>0</v>
      </c>
      <c r="U34" s="191">
        <f t="shared" si="12"/>
        <v>0</v>
      </c>
      <c r="V34" s="191">
        <f t="shared" si="12"/>
        <v>0</v>
      </c>
      <c r="W34" s="191">
        <f t="shared" si="12"/>
        <v>0</v>
      </c>
      <c r="X34" s="191">
        <f t="shared" si="12"/>
        <v>0</v>
      </c>
      <c r="Y34" s="191">
        <f t="shared" si="12"/>
        <v>0</v>
      </c>
      <c r="Z34" s="191">
        <f t="shared" si="12"/>
        <v>0</v>
      </c>
      <c r="AA34" s="191">
        <f t="shared" si="12"/>
        <v>0</v>
      </c>
      <c r="AB34" s="191">
        <f t="shared" si="12"/>
        <v>0</v>
      </c>
      <c r="AC34" s="191">
        <f t="shared" si="12"/>
        <v>0</v>
      </c>
      <c r="AD34" s="194">
        <f t="shared" si="12"/>
        <v>0</v>
      </c>
      <c r="AE34" s="194">
        <f t="shared" si="12"/>
        <v>0</v>
      </c>
      <c r="AF34" s="191">
        <f t="shared" si="12"/>
        <v>0</v>
      </c>
      <c r="AG34" s="191">
        <f t="shared" si="12"/>
        <v>319647</v>
      </c>
      <c r="AH34" s="191">
        <f t="shared" si="12"/>
        <v>0</v>
      </c>
      <c r="AI34" s="191">
        <f t="shared" si="12"/>
        <v>190558</v>
      </c>
      <c r="AJ34" s="193">
        <f t="shared" si="12"/>
        <v>0</v>
      </c>
      <c r="AK34" s="193">
        <f t="shared" si="12"/>
        <v>0</v>
      </c>
      <c r="AL34" s="193">
        <f t="shared" si="12"/>
        <v>0</v>
      </c>
      <c r="AM34" s="193">
        <f t="shared" si="12"/>
        <v>0</v>
      </c>
      <c r="AN34" s="196">
        <f t="shared" si="10"/>
        <v>5279454</v>
      </c>
      <c r="AO34" s="197">
        <f t="shared" si="11"/>
        <v>5789659</v>
      </c>
    </row>
    <row r="35" spans="1:41" ht="19.5" customHeight="1" x14ac:dyDescent="0.25">
      <c r="A35" s="157"/>
      <c r="B35" s="157"/>
      <c r="C35" s="200" t="s">
        <v>91</v>
      </c>
      <c r="D35" s="201" t="s">
        <v>92</v>
      </c>
      <c r="E35" s="202">
        <v>818000</v>
      </c>
      <c r="F35" s="202"/>
      <c r="G35" s="202"/>
      <c r="H35" s="203">
        <v>241454</v>
      </c>
      <c r="I35" s="202"/>
      <c r="J35" s="202"/>
      <c r="K35" s="202"/>
      <c r="L35" s="202"/>
      <c r="M35" s="202"/>
      <c r="N35" s="202"/>
      <c r="O35" s="202"/>
      <c r="P35" s="202"/>
      <c r="Q35" s="202"/>
      <c r="R35" s="202"/>
      <c r="S35" s="202"/>
      <c r="T35" s="202"/>
      <c r="U35" s="202"/>
      <c r="V35" s="202"/>
      <c r="W35" s="202"/>
      <c r="X35" s="202"/>
      <c r="Y35" s="202"/>
      <c r="Z35" s="202"/>
      <c r="AA35" s="202"/>
      <c r="AB35" s="202"/>
      <c r="AC35" s="202"/>
      <c r="AD35" s="204"/>
      <c r="AE35" s="204"/>
      <c r="AF35" s="202"/>
      <c r="AG35" s="202"/>
      <c r="AH35" s="202"/>
      <c r="AI35" s="202"/>
      <c r="AJ35" s="205"/>
      <c r="AK35" s="205"/>
      <c r="AL35" s="205"/>
      <c r="AM35" s="205"/>
      <c r="AN35" s="196">
        <f t="shared" si="10"/>
        <v>1059454</v>
      </c>
      <c r="AO35" s="197">
        <f t="shared" si="11"/>
        <v>1059454</v>
      </c>
    </row>
    <row r="36" spans="1:41" ht="21" customHeight="1" x14ac:dyDescent="0.25">
      <c r="A36" s="157"/>
      <c r="B36" s="157"/>
      <c r="C36" s="206">
        <v>100</v>
      </c>
      <c r="D36" s="207" t="s">
        <v>93</v>
      </c>
      <c r="E36" s="191">
        <v>3996296</v>
      </c>
      <c r="F36" s="202"/>
      <c r="G36" s="202"/>
      <c r="H36" s="203">
        <v>223704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2"/>
      <c r="AC36" s="202"/>
      <c r="AD36" s="204"/>
      <c r="AE36" s="204"/>
      <c r="AF36" s="202"/>
      <c r="AG36" s="202">
        <v>319647</v>
      </c>
      <c r="AH36" s="202"/>
      <c r="AI36" s="208">
        <f>200222-9664</f>
        <v>190558</v>
      </c>
      <c r="AJ36" s="205"/>
      <c r="AK36" s="205"/>
      <c r="AL36" s="205"/>
      <c r="AM36" s="205"/>
      <c r="AN36" s="196">
        <f t="shared" si="10"/>
        <v>4220000</v>
      </c>
      <c r="AO36" s="197">
        <f t="shared" si="11"/>
        <v>4730205</v>
      </c>
    </row>
    <row r="37" spans="1:41" s="131" customFormat="1" ht="24.75" customHeight="1" x14ac:dyDescent="0.25">
      <c r="A37" s="155"/>
      <c r="B37" s="154" t="s">
        <v>94</v>
      </c>
      <c r="C37" s="198"/>
      <c r="D37" s="199" t="s">
        <v>95</v>
      </c>
      <c r="E37" s="191">
        <f t="shared" ref="E37:AM37" si="13">SUM(E38:E41)</f>
        <v>978796</v>
      </c>
      <c r="F37" s="191">
        <f t="shared" si="13"/>
        <v>0</v>
      </c>
      <c r="G37" s="191">
        <f t="shared" si="13"/>
        <v>0</v>
      </c>
      <c r="H37" s="191">
        <f t="shared" si="13"/>
        <v>1881070</v>
      </c>
      <c r="I37" s="191">
        <f t="shared" si="13"/>
        <v>0</v>
      </c>
      <c r="J37" s="191">
        <f t="shared" si="13"/>
        <v>0</v>
      </c>
      <c r="K37" s="191">
        <f t="shared" si="13"/>
        <v>0</v>
      </c>
      <c r="L37" s="191">
        <f t="shared" si="13"/>
        <v>0</v>
      </c>
      <c r="M37" s="191">
        <f t="shared" si="13"/>
        <v>0</v>
      </c>
      <c r="N37" s="191">
        <f t="shared" si="13"/>
        <v>0</v>
      </c>
      <c r="O37" s="191">
        <f t="shared" si="13"/>
        <v>0</v>
      </c>
      <c r="P37" s="191">
        <f t="shared" si="13"/>
        <v>-14779</v>
      </c>
      <c r="Q37" s="191">
        <f t="shared" si="13"/>
        <v>0</v>
      </c>
      <c r="R37" s="191">
        <f t="shared" si="13"/>
        <v>0</v>
      </c>
      <c r="S37" s="191">
        <f t="shared" si="13"/>
        <v>0</v>
      </c>
      <c r="T37" s="191">
        <f t="shared" si="13"/>
        <v>0</v>
      </c>
      <c r="U37" s="191">
        <f t="shared" si="13"/>
        <v>57019</v>
      </c>
      <c r="V37" s="191">
        <f t="shared" si="13"/>
        <v>0</v>
      </c>
      <c r="W37" s="191">
        <f t="shared" si="13"/>
        <v>0</v>
      </c>
      <c r="X37" s="191">
        <f t="shared" si="13"/>
        <v>0</v>
      </c>
      <c r="Y37" s="191">
        <f t="shared" si="13"/>
        <v>0</v>
      </c>
      <c r="Z37" s="191">
        <f t="shared" si="13"/>
        <v>0</v>
      </c>
      <c r="AA37" s="191">
        <f t="shared" si="13"/>
        <v>0</v>
      </c>
      <c r="AB37" s="191">
        <f t="shared" si="13"/>
        <v>0</v>
      </c>
      <c r="AC37" s="191">
        <f t="shared" si="13"/>
        <v>0</v>
      </c>
      <c r="AD37" s="194">
        <f t="shared" si="13"/>
        <v>0</v>
      </c>
      <c r="AE37" s="194">
        <f t="shared" si="13"/>
        <v>0</v>
      </c>
      <c r="AF37" s="191">
        <f t="shared" si="13"/>
        <v>0</v>
      </c>
      <c r="AG37" s="191">
        <f t="shared" si="13"/>
        <v>-304868</v>
      </c>
      <c r="AH37" s="191">
        <f t="shared" si="13"/>
        <v>0</v>
      </c>
      <c r="AI37" s="191">
        <f t="shared" si="13"/>
        <v>-190558</v>
      </c>
      <c r="AJ37" s="193">
        <f t="shared" si="13"/>
        <v>-9664</v>
      </c>
      <c r="AK37" s="193">
        <f t="shared" si="13"/>
        <v>0</v>
      </c>
      <c r="AL37" s="193">
        <f t="shared" si="13"/>
        <v>0</v>
      </c>
      <c r="AM37" s="193">
        <f t="shared" si="13"/>
        <v>0</v>
      </c>
      <c r="AN37" s="196">
        <f t="shared" si="10"/>
        <v>2902106</v>
      </c>
      <c r="AO37" s="197">
        <f t="shared" si="11"/>
        <v>2397016</v>
      </c>
    </row>
    <row r="38" spans="1:41" ht="38.25" customHeight="1" x14ac:dyDescent="0.25">
      <c r="A38" s="157"/>
      <c r="B38" s="159"/>
      <c r="C38" s="206" t="s">
        <v>96</v>
      </c>
      <c r="D38" s="209" t="s">
        <v>97</v>
      </c>
      <c r="E38" s="202"/>
      <c r="F38" s="202"/>
      <c r="G38" s="202"/>
      <c r="H38" s="203">
        <v>500000</v>
      </c>
      <c r="I38" s="202"/>
      <c r="J38" s="202"/>
      <c r="K38" s="202"/>
      <c r="L38" s="202"/>
      <c r="M38" s="202"/>
      <c r="N38" s="202"/>
      <c r="O38" s="202"/>
      <c r="P38" s="202">
        <v>372000</v>
      </c>
      <c r="Q38" s="202"/>
      <c r="R38" s="202"/>
      <c r="S38" s="202"/>
      <c r="T38" s="202"/>
      <c r="U38" s="202">
        <v>-76178</v>
      </c>
      <c r="V38" s="202"/>
      <c r="W38" s="202"/>
      <c r="X38" s="202"/>
      <c r="Y38" s="202"/>
      <c r="Z38" s="202"/>
      <c r="AA38" s="202"/>
      <c r="AB38" s="202"/>
      <c r="AC38" s="202"/>
      <c r="AD38" s="204"/>
      <c r="AE38" s="204"/>
      <c r="AF38" s="202"/>
      <c r="AG38" s="202"/>
      <c r="AH38" s="202"/>
      <c r="AI38" s="202"/>
      <c r="AJ38" s="205"/>
      <c r="AK38" s="205"/>
      <c r="AL38" s="205"/>
      <c r="AM38" s="205"/>
      <c r="AN38" s="196">
        <f t="shared" si="10"/>
        <v>795822</v>
      </c>
      <c r="AO38" s="197">
        <f t="shared" si="11"/>
        <v>795822</v>
      </c>
    </row>
    <row r="39" spans="1:41" ht="41.25" customHeight="1" x14ac:dyDescent="0.25">
      <c r="A39" s="157"/>
      <c r="B39" s="159"/>
      <c r="C39" s="206">
        <v>100</v>
      </c>
      <c r="D39" s="207" t="s">
        <v>93</v>
      </c>
      <c r="E39" s="202">
        <v>978796</v>
      </c>
      <c r="F39" s="202"/>
      <c r="G39" s="202"/>
      <c r="H39" s="203">
        <v>-118930</v>
      </c>
      <c r="I39" s="202"/>
      <c r="J39" s="202"/>
      <c r="K39" s="202"/>
      <c r="L39" s="202"/>
      <c r="M39" s="202"/>
      <c r="N39" s="202"/>
      <c r="O39" s="202"/>
      <c r="P39" s="202">
        <v>-14779</v>
      </c>
      <c r="Q39" s="202"/>
      <c r="R39" s="202"/>
      <c r="S39" s="202"/>
      <c r="T39" s="202"/>
      <c r="U39" s="202"/>
      <c r="V39" s="202"/>
      <c r="W39" s="202"/>
      <c r="X39" s="202"/>
      <c r="Y39" s="202"/>
      <c r="Z39" s="202"/>
      <c r="AA39" s="202"/>
      <c r="AB39" s="202"/>
      <c r="AC39" s="202"/>
      <c r="AD39" s="204"/>
      <c r="AE39" s="204"/>
      <c r="AF39" s="202"/>
      <c r="AG39" s="202">
        <v>-304868</v>
      </c>
      <c r="AH39" s="202"/>
      <c r="AI39" s="208">
        <f>-200222+9664</f>
        <v>-190558</v>
      </c>
      <c r="AJ39" s="205">
        <v>-9664</v>
      </c>
      <c r="AK39" s="205"/>
      <c r="AL39" s="205"/>
      <c r="AM39" s="205"/>
      <c r="AN39" s="196">
        <f t="shared" si="10"/>
        <v>845087</v>
      </c>
      <c r="AO39" s="197">
        <f t="shared" si="11"/>
        <v>339997</v>
      </c>
    </row>
    <row r="40" spans="1:41" ht="35.25" customHeight="1" x14ac:dyDescent="0.25">
      <c r="A40" s="157"/>
      <c r="B40" s="159"/>
      <c r="C40" s="206">
        <v>120</v>
      </c>
      <c r="D40" s="207" t="s">
        <v>98</v>
      </c>
      <c r="E40" s="202"/>
      <c r="F40" s="202"/>
      <c r="G40" s="202"/>
      <c r="H40" s="203">
        <v>500000</v>
      </c>
      <c r="I40" s="202"/>
      <c r="J40" s="202"/>
      <c r="K40" s="202"/>
      <c r="L40" s="202"/>
      <c r="M40" s="202"/>
      <c r="N40" s="202"/>
      <c r="O40" s="202"/>
      <c r="P40" s="202">
        <v>112500</v>
      </c>
      <c r="Q40" s="202"/>
      <c r="R40" s="202"/>
      <c r="S40" s="202"/>
      <c r="T40" s="202"/>
      <c r="U40" s="202">
        <v>-90492</v>
      </c>
      <c r="V40" s="202"/>
      <c r="W40" s="202"/>
      <c r="X40" s="202"/>
      <c r="Y40" s="202"/>
      <c r="Z40" s="202"/>
      <c r="AA40" s="202"/>
      <c r="AB40" s="202"/>
      <c r="AC40" s="202"/>
      <c r="AD40" s="204"/>
      <c r="AE40" s="204"/>
      <c r="AF40" s="202"/>
      <c r="AG40" s="202"/>
      <c r="AH40" s="202"/>
      <c r="AI40" s="202"/>
      <c r="AJ40" s="205"/>
      <c r="AK40" s="205"/>
      <c r="AL40" s="205"/>
      <c r="AM40" s="205"/>
      <c r="AN40" s="196">
        <f t="shared" si="10"/>
        <v>522008</v>
      </c>
      <c r="AO40" s="197">
        <f t="shared" si="11"/>
        <v>522008</v>
      </c>
    </row>
    <row r="41" spans="1:41" ht="39.75" customHeight="1" x14ac:dyDescent="0.25">
      <c r="A41" s="157"/>
      <c r="B41" s="159"/>
      <c r="C41" s="206">
        <v>121</v>
      </c>
      <c r="D41" s="207" t="s">
        <v>99</v>
      </c>
      <c r="E41" s="202"/>
      <c r="F41" s="202"/>
      <c r="G41" s="202"/>
      <c r="H41" s="203">
        <v>1000000</v>
      </c>
      <c r="I41" s="202"/>
      <c r="J41" s="202"/>
      <c r="K41" s="202"/>
      <c r="L41" s="202"/>
      <c r="M41" s="202"/>
      <c r="N41" s="202"/>
      <c r="O41" s="202"/>
      <c r="P41" s="202">
        <v>-484500</v>
      </c>
      <c r="Q41" s="202"/>
      <c r="R41" s="202"/>
      <c r="S41" s="202"/>
      <c r="T41" s="202"/>
      <c r="U41" s="202">
        <v>223689</v>
      </c>
      <c r="V41" s="202"/>
      <c r="W41" s="202"/>
      <c r="X41" s="202"/>
      <c r="Y41" s="202"/>
      <c r="Z41" s="202"/>
      <c r="AA41" s="202"/>
      <c r="AB41" s="202"/>
      <c r="AC41" s="202"/>
      <c r="AD41" s="204"/>
      <c r="AE41" s="204"/>
      <c r="AF41" s="202"/>
      <c r="AG41" s="202"/>
      <c r="AH41" s="202"/>
      <c r="AI41" s="202"/>
      <c r="AJ41" s="205"/>
      <c r="AK41" s="205"/>
      <c r="AL41" s="205"/>
      <c r="AM41" s="205"/>
      <c r="AN41" s="196">
        <f t="shared" si="10"/>
        <v>739189</v>
      </c>
      <c r="AO41" s="197">
        <f t="shared" si="11"/>
        <v>739189</v>
      </c>
    </row>
    <row r="42" spans="1:41" s="131" customFormat="1" x14ac:dyDescent="0.25">
      <c r="A42" s="210">
        <v>25</v>
      </c>
      <c r="B42" s="211"/>
      <c r="C42" s="212"/>
      <c r="D42" s="213" t="s">
        <v>100</v>
      </c>
      <c r="E42" s="214">
        <f>SUM(E43)</f>
        <v>0</v>
      </c>
      <c r="F42" s="214">
        <f t="shared" ref="F42:AM42" si="14">SUM(F43)</f>
        <v>0</v>
      </c>
      <c r="G42" s="214">
        <f t="shared" si="14"/>
        <v>0</v>
      </c>
      <c r="H42" s="214">
        <f t="shared" si="14"/>
        <v>0</v>
      </c>
      <c r="I42" s="214">
        <f t="shared" si="14"/>
        <v>0</v>
      </c>
      <c r="J42" s="214">
        <f t="shared" si="14"/>
        <v>0</v>
      </c>
      <c r="K42" s="214">
        <f t="shared" si="14"/>
        <v>0</v>
      </c>
      <c r="L42" s="214">
        <f t="shared" si="14"/>
        <v>0</v>
      </c>
      <c r="M42" s="214">
        <f t="shared" si="14"/>
        <v>0</v>
      </c>
      <c r="N42" s="214">
        <f t="shared" si="14"/>
        <v>0</v>
      </c>
      <c r="O42" s="214">
        <f t="shared" si="14"/>
        <v>0</v>
      </c>
      <c r="P42" s="214">
        <f t="shared" si="14"/>
        <v>0</v>
      </c>
      <c r="Q42" s="214">
        <f t="shared" si="14"/>
        <v>0</v>
      </c>
      <c r="R42" s="214">
        <f t="shared" si="14"/>
        <v>0</v>
      </c>
      <c r="S42" s="214">
        <f t="shared" si="14"/>
        <v>0</v>
      </c>
      <c r="T42" s="214">
        <f t="shared" si="14"/>
        <v>0</v>
      </c>
      <c r="U42" s="214">
        <f t="shared" si="14"/>
        <v>0</v>
      </c>
      <c r="V42" s="214">
        <f t="shared" si="14"/>
        <v>0</v>
      </c>
      <c r="W42" s="214">
        <f t="shared" si="14"/>
        <v>0</v>
      </c>
      <c r="X42" s="214">
        <f t="shared" si="14"/>
        <v>0</v>
      </c>
      <c r="Y42" s="214">
        <f t="shared" si="14"/>
        <v>0</v>
      </c>
      <c r="Z42" s="214">
        <f t="shared" si="14"/>
        <v>0</v>
      </c>
      <c r="AA42" s="214">
        <f t="shared" si="14"/>
        <v>0</v>
      </c>
      <c r="AB42" s="214">
        <f t="shared" si="14"/>
        <v>0</v>
      </c>
      <c r="AC42" s="214">
        <f t="shared" si="14"/>
        <v>0</v>
      </c>
      <c r="AD42" s="215">
        <f t="shared" si="14"/>
        <v>0</v>
      </c>
      <c r="AE42" s="215">
        <f t="shared" si="14"/>
        <v>0</v>
      </c>
      <c r="AF42" s="214">
        <f t="shared" si="14"/>
        <v>0</v>
      </c>
      <c r="AG42" s="214">
        <f t="shared" si="14"/>
        <v>0</v>
      </c>
      <c r="AH42" s="214">
        <f t="shared" si="14"/>
        <v>0</v>
      </c>
      <c r="AI42" s="214">
        <f t="shared" si="14"/>
        <v>0</v>
      </c>
      <c r="AJ42" s="214">
        <f t="shared" si="14"/>
        <v>0</v>
      </c>
      <c r="AK42" s="214">
        <f t="shared" si="14"/>
        <v>0</v>
      </c>
      <c r="AL42" s="214">
        <f t="shared" si="14"/>
        <v>0</v>
      </c>
      <c r="AM42" s="214">
        <f t="shared" si="14"/>
        <v>0</v>
      </c>
      <c r="AN42" s="196">
        <f t="shared" si="10"/>
        <v>0</v>
      </c>
      <c r="AO42" s="197">
        <f t="shared" si="11"/>
        <v>0</v>
      </c>
    </row>
    <row r="43" spans="1:41" s="131" customFormat="1" x14ac:dyDescent="0.25">
      <c r="A43" s="211"/>
      <c r="B43" s="211">
        <v>99</v>
      </c>
      <c r="C43" s="216"/>
      <c r="D43" s="217" t="s">
        <v>101</v>
      </c>
      <c r="E43" s="214">
        <f t="shared" ref="E43:E45" si="15">SUM(E44)</f>
        <v>0</v>
      </c>
      <c r="F43" s="214"/>
      <c r="G43" s="214"/>
      <c r="H43" s="218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5"/>
      <c r="AE43" s="215"/>
      <c r="AF43" s="214"/>
      <c r="AG43" s="214"/>
      <c r="AH43" s="214"/>
      <c r="AI43" s="214"/>
      <c r="AJ43" s="219"/>
      <c r="AK43" s="219"/>
      <c r="AL43" s="219"/>
      <c r="AM43" s="219"/>
      <c r="AN43" s="196">
        <f t="shared" si="10"/>
        <v>0</v>
      </c>
      <c r="AO43" s="197">
        <f t="shared" si="11"/>
        <v>0</v>
      </c>
    </row>
    <row r="44" spans="1:41" s="131" customFormat="1" ht="19.5" customHeight="1" x14ac:dyDescent="0.25">
      <c r="A44" s="211">
        <v>26</v>
      </c>
      <c r="B44" s="220"/>
      <c r="C44" s="221" t="s">
        <v>102</v>
      </c>
      <c r="D44" s="217" t="s">
        <v>103</v>
      </c>
      <c r="E44" s="214">
        <f>+E45</f>
        <v>0</v>
      </c>
      <c r="F44" s="214">
        <f t="shared" ref="F44:AM44" si="16">+F45</f>
        <v>0</v>
      </c>
      <c r="G44" s="214">
        <f t="shared" si="16"/>
        <v>0</v>
      </c>
      <c r="H44" s="214">
        <f t="shared" si="16"/>
        <v>0</v>
      </c>
      <c r="I44" s="214">
        <f t="shared" si="16"/>
        <v>0</v>
      </c>
      <c r="J44" s="214">
        <f t="shared" si="16"/>
        <v>0</v>
      </c>
      <c r="K44" s="214">
        <f t="shared" si="16"/>
        <v>0</v>
      </c>
      <c r="L44" s="214">
        <f t="shared" si="16"/>
        <v>0</v>
      </c>
      <c r="M44" s="214">
        <f t="shared" si="16"/>
        <v>0</v>
      </c>
      <c r="N44" s="214">
        <f t="shared" si="16"/>
        <v>0</v>
      </c>
      <c r="O44" s="214">
        <f t="shared" si="16"/>
        <v>0</v>
      </c>
      <c r="P44" s="214">
        <f t="shared" si="16"/>
        <v>0</v>
      </c>
      <c r="Q44" s="214">
        <f t="shared" si="16"/>
        <v>0</v>
      </c>
      <c r="R44" s="214">
        <f t="shared" si="16"/>
        <v>0</v>
      </c>
      <c r="S44" s="214">
        <f t="shared" si="16"/>
        <v>0</v>
      </c>
      <c r="T44" s="214">
        <f t="shared" si="16"/>
        <v>0</v>
      </c>
      <c r="U44" s="214">
        <f t="shared" si="16"/>
        <v>0</v>
      </c>
      <c r="V44" s="214">
        <f t="shared" si="16"/>
        <v>0</v>
      </c>
      <c r="W44" s="214">
        <f t="shared" si="16"/>
        <v>0</v>
      </c>
      <c r="X44" s="214">
        <f t="shared" si="16"/>
        <v>0</v>
      </c>
      <c r="Y44" s="214">
        <f t="shared" si="16"/>
        <v>0</v>
      </c>
      <c r="Z44" s="214">
        <f t="shared" si="16"/>
        <v>0</v>
      </c>
      <c r="AA44" s="214">
        <f t="shared" si="16"/>
        <v>0</v>
      </c>
      <c r="AB44" s="214">
        <f t="shared" si="16"/>
        <v>0</v>
      </c>
      <c r="AC44" s="214">
        <f t="shared" si="16"/>
        <v>0</v>
      </c>
      <c r="AD44" s="215">
        <f t="shared" si="16"/>
        <v>0</v>
      </c>
      <c r="AE44" s="215">
        <f t="shared" si="16"/>
        <v>0</v>
      </c>
      <c r="AF44" s="214">
        <f t="shared" si="16"/>
        <v>0</v>
      </c>
      <c r="AG44" s="214">
        <f t="shared" si="16"/>
        <v>0</v>
      </c>
      <c r="AH44" s="214">
        <f t="shared" si="16"/>
        <v>0</v>
      </c>
      <c r="AI44" s="214">
        <f t="shared" si="16"/>
        <v>0</v>
      </c>
      <c r="AJ44" s="214">
        <f t="shared" si="16"/>
        <v>9664</v>
      </c>
      <c r="AK44" s="214">
        <f t="shared" si="16"/>
        <v>0</v>
      </c>
      <c r="AL44" s="214">
        <f t="shared" si="16"/>
        <v>0</v>
      </c>
      <c r="AM44" s="214">
        <f t="shared" si="16"/>
        <v>0</v>
      </c>
      <c r="AN44" s="196">
        <f t="shared" si="10"/>
        <v>0</v>
      </c>
      <c r="AO44" s="197"/>
    </row>
    <row r="45" spans="1:41" s="131" customFormat="1" ht="16.5" customHeight="1" x14ac:dyDescent="0.25">
      <c r="A45" s="211"/>
      <c r="B45" s="222" t="s">
        <v>89</v>
      </c>
      <c r="C45" s="221"/>
      <c r="D45" s="217" t="s">
        <v>104</v>
      </c>
      <c r="E45" s="214">
        <f t="shared" si="15"/>
        <v>0</v>
      </c>
      <c r="F45" s="214"/>
      <c r="G45" s="214"/>
      <c r="H45" s="218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  <c r="AD45" s="215"/>
      <c r="AE45" s="215"/>
      <c r="AF45" s="214"/>
      <c r="AG45" s="214"/>
      <c r="AH45" s="214"/>
      <c r="AI45" s="214"/>
      <c r="AJ45" s="219">
        <v>9664</v>
      </c>
      <c r="AK45" s="219"/>
      <c r="AL45" s="219"/>
      <c r="AM45" s="219"/>
      <c r="AN45" s="196">
        <f t="shared" si="10"/>
        <v>0</v>
      </c>
      <c r="AO45" s="197"/>
    </row>
    <row r="46" spans="1:41" s="168" customFormat="1" ht="25.5" x14ac:dyDescent="0.25">
      <c r="A46" s="160" t="s">
        <v>105</v>
      </c>
      <c r="B46" s="223"/>
      <c r="C46" s="224"/>
      <c r="D46" s="199" t="s">
        <v>106</v>
      </c>
      <c r="E46" s="225">
        <f t="shared" ref="E46:AM46" si="17">SUM(E47:E51)</f>
        <v>0</v>
      </c>
      <c r="F46" s="225">
        <f t="shared" si="17"/>
        <v>0</v>
      </c>
      <c r="G46" s="225">
        <f t="shared" si="17"/>
        <v>0</v>
      </c>
      <c r="H46" s="226">
        <f t="shared" si="17"/>
        <v>5921957</v>
      </c>
      <c r="I46" s="225">
        <f t="shared" si="17"/>
        <v>0</v>
      </c>
      <c r="J46" s="225">
        <f t="shared" si="17"/>
        <v>0</v>
      </c>
      <c r="K46" s="225">
        <f t="shared" si="17"/>
        <v>0</v>
      </c>
      <c r="L46" s="225">
        <f t="shared" si="17"/>
        <v>0</v>
      </c>
      <c r="M46" s="225">
        <f t="shared" si="17"/>
        <v>0</v>
      </c>
      <c r="N46" s="225">
        <f t="shared" si="17"/>
        <v>0</v>
      </c>
      <c r="O46" s="225">
        <f t="shared" si="17"/>
        <v>0</v>
      </c>
      <c r="P46" s="225">
        <f t="shared" si="17"/>
        <v>0</v>
      </c>
      <c r="Q46" s="225">
        <f t="shared" si="17"/>
        <v>0</v>
      </c>
      <c r="R46" s="225">
        <f t="shared" si="17"/>
        <v>0</v>
      </c>
      <c r="S46" s="225">
        <f t="shared" si="17"/>
        <v>0</v>
      </c>
      <c r="T46" s="225">
        <f t="shared" si="17"/>
        <v>0</v>
      </c>
      <c r="U46" s="225">
        <f t="shared" si="17"/>
        <v>2482146</v>
      </c>
      <c r="V46" s="225">
        <f t="shared" si="17"/>
        <v>0</v>
      </c>
      <c r="W46" s="225">
        <f t="shared" si="17"/>
        <v>1625083</v>
      </c>
      <c r="X46" s="225">
        <f t="shared" si="17"/>
        <v>0</v>
      </c>
      <c r="Y46" s="225">
        <f t="shared" si="17"/>
        <v>0</v>
      </c>
      <c r="Z46" s="225">
        <f t="shared" si="17"/>
        <v>0</v>
      </c>
      <c r="AA46" s="225">
        <f t="shared" si="17"/>
        <v>0</v>
      </c>
      <c r="AB46" s="225">
        <f t="shared" si="17"/>
        <v>0</v>
      </c>
      <c r="AC46" s="225">
        <f t="shared" si="17"/>
        <v>1014000</v>
      </c>
      <c r="AD46" s="227">
        <f t="shared" si="17"/>
        <v>0</v>
      </c>
      <c r="AE46" s="227">
        <f t="shared" si="17"/>
        <v>0</v>
      </c>
      <c r="AF46" s="225">
        <f t="shared" si="17"/>
        <v>0</v>
      </c>
      <c r="AG46" s="225">
        <f t="shared" si="17"/>
        <v>0</v>
      </c>
      <c r="AH46" s="225">
        <f t="shared" si="17"/>
        <v>0</v>
      </c>
      <c r="AI46" s="225">
        <f t="shared" si="17"/>
        <v>0</v>
      </c>
      <c r="AJ46" s="228">
        <f t="shared" si="17"/>
        <v>0</v>
      </c>
      <c r="AK46" s="228">
        <f t="shared" si="17"/>
        <v>0</v>
      </c>
      <c r="AL46" s="228">
        <f t="shared" si="17"/>
        <v>0</v>
      </c>
      <c r="AM46" s="228">
        <f t="shared" si="17"/>
        <v>0</v>
      </c>
      <c r="AN46" s="196">
        <f t="shared" si="10"/>
        <v>11043186</v>
      </c>
      <c r="AO46" s="197">
        <f t="shared" si="11"/>
        <v>11043186</v>
      </c>
    </row>
    <row r="47" spans="1:41" x14ac:dyDescent="0.25">
      <c r="A47" s="159"/>
      <c r="B47" s="146" t="s">
        <v>94</v>
      </c>
      <c r="C47" s="229"/>
      <c r="D47" s="201" t="s">
        <v>107</v>
      </c>
      <c r="E47" s="202"/>
      <c r="F47" s="202"/>
      <c r="G47" s="202"/>
      <c r="H47" s="203">
        <v>683191</v>
      </c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>
        <v>1113910</v>
      </c>
      <c r="V47" s="202"/>
      <c r="W47" s="202">
        <v>1625083</v>
      </c>
      <c r="X47" s="202"/>
      <c r="Y47" s="202"/>
      <c r="Z47" s="202"/>
      <c r="AA47" s="202"/>
      <c r="AB47" s="202"/>
      <c r="AC47" s="202"/>
      <c r="AD47" s="204"/>
      <c r="AE47" s="204"/>
      <c r="AF47" s="202"/>
      <c r="AG47" s="202"/>
      <c r="AH47" s="202"/>
      <c r="AI47" s="202"/>
      <c r="AJ47" s="205"/>
      <c r="AK47" s="205"/>
      <c r="AL47" s="205"/>
      <c r="AM47" s="205"/>
      <c r="AN47" s="196">
        <f t="shared" si="10"/>
        <v>3422184</v>
      </c>
      <c r="AO47" s="197">
        <f t="shared" si="11"/>
        <v>3422184</v>
      </c>
    </row>
    <row r="48" spans="1:41" x14ac:dyDescent="0.25">
      <c r="A48" s="159"/>
      <c r="B48" s="159" t="s">
        <v>108</v>
      </c>
      <c r="C48" s="206"/>
      <c r="D48" s="209" t="s">
        <v>109</v>
      </c>
      <c r="E48" s="202"/>
      <c r="F48" s="202"/>
      <c r="G48" s="202"/>
      <c r="H48" s="203">
        <v>1733426</v>
      </c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>
        <v>261310</v>
      </c>
      <c r="V48" s="202"/>
      <c r="W48" s="202"/>
      <c r="X48" s="202"/>
      <c r="Y48" s="202"/>
      <c r="Z48" s="202"/>
      <c r="AA48" s="202"/>
      <c r="AB48" s="202"/>
      <c r="AC48" s="202"/>
      <c r="AD48" s="204"/>
      <c r="AE48" s="204"/>
      <c r="AF48" s="202"/>
      <c r="AG48" s="202"/>
      <c r="AH48" s="202"/>
      <c r="AI48" s="202"/>
      <c r="AJ48" s="205"/>
      <c r="AK48" s="205"/>
      <c r="AL48" s="205"/>
      <c r="AM48" s="205"/>
      <c r="AN48" s="196">
        <f t="shared" si="10"/>
        <v>1994736</v>
      </c>
      <c r="AO48" s="197">
        <f t="shared" si="11"/>
        <v>1994736</v>
      </c>
    </row>
    <row r="49" spans="1:41" x14ac:dyDescent="0.25">
      <c r="A49" s="159"/>
      <c r="B49" s="159" t="s">
        <v>56</v>
      </c>
      <c r="C49" s="230"/>
      <c r="D49" s="209" t="s">
        <v>110</v>
      </c>
      <c r="E49" s="202"/>
      <c r="F49" s="202"/>
      <c r="G49" s="202"/>
      <c r="H49" s="203">
        <v>3306721</v>
      </c>
      <c r="I49" s="202"/>
      <c r="J49" s="202"/>
      <c r="K49" s="202"/>
      <c r="L49" s="202"/>
      <c r="M49" s="202"/>
      <c r="N49" s="202"/>
      <c r="O49" s="202"/>
      <c r="P49" s="202"/>
      <c r="Q49" s="202"/>
      <c r="R49" s="202"/>
      <c r="S49" s="202"/>
      <c r="T49" s="202"/>
      <c r="U49" s="202">
        <v>1106926</v>
      </c>
      <c r="V49" s="202"/>
      <c r="W49" s="202"/>
      <c r="X49" s="202"/>
      <c r="Y49" s="202"/>
      <c r="Z49" s="202"/>
      <c r="AA49" s="202"/>
      <c r="AB49" s="202"/>
      <c r="AC49" s="202">
        <v>1014000</v>
      </c>
      <c r="AD49" s="204"/>
      <c r="AE49" s="204"/>
      <c r="AF49" s="202"/>
      <c r="AG49" s="202"/>
      <c r="AH49" s="202"/>
      <c r="AI49" s="202"/>
      <c r="AJ49" s="205"/>
      <c r="AK49" s="205"/>
      <c r="AL49" s="205"/>
      <c r="AM49" s="205"/>
      <c r="AN49" s="196">
        <f t="shared" si="10"/>
        <v>5427647</v>
      </c>
      <c r="AO49" s="197">
        <f t="shared" si="11"/>
        <v>5427647</v>
      </c>
    </row>
    <row r="50" spans="1:41" x14ac:dyDescent="0.25">
      <c r="A50" s="159"/>
      <c r="B50" s="146" t="s">
        <v>63</v>
      </c>
      <c r="C50" s="230"/>
      <c r="D50" s="201" t="s">
        <v>111</v>
      </c>
      <c r="E50" s="202"/>
      <c r="F50" s="202"/>
      <c r="G50" s="202"/>
      <c r="H50" s="203">
        <v>185056</v>
      </c>
      <c r="I50" s="202"/>
      <c r="J50" s="202"/>
      <c r="K50" s="202"/>
      <c r="L50" s="202"/>
      <c r="M50" s="202"/>
      <c r="N50" s="202"/>
      <c r="O50" s="202"/>
      <c r="P50" s="202"/>
      <c r="Q50" s="202"/>
      <c r="R50" s="202"/>
      <c r="S50" s="202"/>
      <c r="T50" s="202"/>
      <c r="U50" s="202"/>
      <c r="V50" s="202"/>
      <c r="W50" s="202"/>
      <c r="X50" s="202"/>
      <c r="Y50" s="202"/>
      <c r="Z50" s="202"/>
      <c r="AA50" s="202"/>
      <c r="AB50" s="202"/>
      <c r="AC50" s="202"/>
      <c r="AD50" s="204"/>
      <c r="AE50" s="204"/>
      <c r="AF50" s="202"/>
      <c r="AG50" s="202"/>
      <c r="AH50" s="202"/>
      <c r="AI50" s="202"/>
      <c r="AJ50" s="205"/>
      <c r="AK50" s="205"/>
      <c r="AL50" s="205"/>
      <c r="AM50" s="205"/>
      <c r="AN50" s="196">
        <f t="shared" si="10"/>
        <v>185056</v>
      </c>
      <c r="AO50" s="197">
        <f t="shared" si="11"/>
        <v>185056</v>
      </c>
    </row>
    <row r="51" spans="1:41" x14ac:dyDescent="0.25">
      <c r="A51" s="159"/>
      <c r="B51" s="146" t="s">
        <v>112</v>
      </c>
      <c r="C51" s="230"/>
      <c r="D51" s="201" t="s">
        <v>113</v>
      </c>
      <c r="E51" s="202"/>
      <c r="F51" s="202"/>
      <c r="G51" s="202"/>
      <c r="H51" s="203">
        <v>13563</v>
      </c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4"/>
      <c r="AE51" s="204"/>
      <c r="AF51" s="202"/>
      <c r="AG51" s="202"/>
      <c r="AH51" s="202"/>
      <c r="AI51" s="202"/>
      <c r="AJ51" s="205"/>
      <c r="AK51" s="205"/>
      <c r="AL51" s="205"/>
      <c r="AM51" s="205"/>
      <c r="AN51" s="196">
        <f t="shared" si="10"/>
        <v>13563</v>
      </c>
      <c r="AO51" s="197">
        <f t="shared" si="11"/>
        <v>13563</v>
      </c>
    </row>
    <row r="52" spans="1:41" s="131" customFormat="1" x14ac:dyDescent="0.25">
      <c r="A52" s="154">
        <v>30</v>
      </c>
      <c r="B52" s="132"/>
      <c r="C52" s="198"/>
      <c r="D52" s="190" t="s">
        <v>114</v>
      </c>
      <c r="E52" s="225">
        <f t="shared" ref="E52:AM52" si="18">+E53</f>
        <v>2115295</v>
      </c>
      <c r="F52" s="225">
        <f t="shared" si="18"/>
        <v>0</v>
      </c>
      <c r="G52" s="225">
        <f t="shared" si="18"/>
        <v>0</v>
      </c>
      <c r="H52" s="226">
        <f t="shared" si="18"/>
        <v>0</v>
      </c>
      <c r="I52" s="225">
        <f t="shared" si="18"/>
        <v>0</v>
      </c>
      <c r="J52" s="225">
        <f t="shared" si="18"/>
        <v>0</v>
      </c>
      <c r="K52" s="225">
        <f t="shared" si="18"/>
        <v>0</v>
      </c>
      <c r="L52" s="225">
        <f t="shared" si="18"/>
        <v>0</v>
      </c>
      <c r="M52" s="225">
        <f t="shared" si="18"/>
        <v>-2115295</v>
      </c>
      <c r="N52" s="225">
        <f t="shared" si="18"/>
        <v>0</v>
      </c>
      <c r="O52" s="225">
        <f t="shared" si="18"/>
        <v>0</v>
      </c>
      <c r="P52" s="225">
        <f t="shared" si="18"/>
        <v>0</v>
      </c>
      <c r="Q52" s="225">
        <f t="shared" si="18"/>
        <v>0</v>
      </c>
      <c r="R52" s="225">
        <f t="shared" si="18"/>
        <v>0</v>
      </c>
      <c r="S52" s="225">
        <f t="shared" si="18"/>
        <v>0</v>
      </c>
      <c r="T52" s="225">
        <f t="shared" si="18"/>
        <v>0</v>
      </c>
      <c r="U52" s="225">
        <f t="shared" si="18"/>
        <v>0</v>
      </c>
      <c r="V52" s="225">
        <f t="shared" si="18"/>
        <v>0</v>
      </c>
      <c r="W52" s="225">
        <f t="shared" si="18"/>
        <v>0</v>
      </c>
      <c r="X52" s="225">
        <f t="shared" si="18"/>
        <v>0</v>
      </c>
      <c r="Y52" s="225">
        <f t="shared" si="18"/>
        <v>0</v>
      </c>
      <c r="Z52" s="225">
        <f t="shared" si="18"/>
        <v>0</v>
      </c>
      <c r="AA52" s="225">
        <f t="shared" si="18"/>
        <v>0</v>
      </c>
      <c r="AB52" s="225">
        <f t="shared" si="18"/>
        <v>0</v>
      </c>
      <c r="AC52" s="225">
        <f t="shared" si="18"/>
        <v>0</v>
      </c>
      <c r="AD52" s="227">
        <f t="shared" si="18"/>
        <v>0</v>
      </c>
      <c r="AE52" s="227">
        <f t="shared" si="18"/>
        <v>0</v>
      </c>
      <c r="AF52" s="225">
        <f t="shared" si="18"/>
        <v>0</v>
      </c>
      <c r="AG52" s="225">
        <f t="shared" si="18"/>
        <v>0</v>
      </c>
      <c r="AH52" s="225">
        <f t="shared" si="18"/>
        <v>0</v>
      </c>
      <c r="AI52" s="225">
        <f t="shared" si="18"/>
        <v>0</v>
      </c>
      <c r="AJ52" s="228">
        <f t="shared" si="18"/>
        <v>0</v>
      </c>
      <c r="AK52" s="228">
        <f t="shared" si="18"/>
        <v>0</v>
      </c>
      <c r="AL52" s="228">
        <f t="shared" si="18"/>
        <v>0</v>
      </c>
      <c r="AM52" s="228">
        <f t="shared" si="18"/>
        <v>0</v>
      </c>
      <c r="AN52" s="196">
        <f t="shared" si="10"/>
        <v>0</v>
      </c>
      <c r="AO52" s="197">
        <f t="shared" si="11"/>
        <v>0</v>
      </c>
    </row>
    <row r="53" spans="1:41" x14ac:dyDescent="0.25">
      <c r="A53" s="159"/>
      <c r="B53" s="146">
        <v>10</v>
      </c>
      <c r="C53" s="230"/>
      <c r="D53" s="201" t="s">
        <v>82</v>
      </c>
      <c r="E53" s="202">
        <v>2115295</v>
      </c>
      <c r="F53" s="202"/>
      <c r="G53" s="202"/>
      <c r="H53" s="203"/>
      <c r="I53" s="202"/>
      <c r="J53" s="202"/>
      <c r="K53" s="202"/>
      <c r="L53" s="202"/>
      <c r="M53" s="202">
        <v>-2115295</v>
      </c>
      <c r="N53" s="202"/>
      <c r="O53" s="202"/>
      <c r="P53" s="202"/>
      <c r="Q53" s="202"/>
      <c r="R53" s="202"/>
      <c r="S53" s="202"/>
      <c r="T53" s="202"/>
      <c r="U53" s="202"/>
      <c r="V53" s="202"/>
      <c r="W53" s="202"/>
      <c r="X53" s="202"/>
      <c r="Y53" s="202"/>
      <c r="Z53" s="202"/>
      <c r="AA53" s="202"/>
      <c r="AB53" s="202"/>
      <c r="AC53" s="202"/>
      <c r="AD53" s="204"/>
      <c r="AE53" s="204"/>
      <c r="AF53" s="202"/>
      <c r="AG53" s="202"/>
      <c r="AH53" s="202"/>
      <c r="AI53" s="202"/>
      <c r="AJ53" s="205"/>
      <c r="AK53" s="205"/>
      <c r="AL53" s="205"/>
      <c r="AM53" s="205"/>
      <c r="AN53" s="196">
        <f t="shared" si="10"/>
        <v>0</v>
      </c>
      <c r="AO53" s="197">
        <f t="shared" si="11"/>
        <v>0</v>
      </c>
    </row>
    <row r="54" spans="1:41" s="131" customFormat="1" x14ac:dyDescent="0.25">
      <c r="A54" s="155" t="s">
        <v>115</v>
      </c>
      <c r="B54" s="155"/>
      <c r="C54" s="198"/>
      <c r="D54" s="199" t="s">
        <v>116</v>
      </c>
      <c r="E54" s="191">
        <f t="shared" ref="E54:AM54" si="19">SUM(E55:E57)</f>
        <v>50173861</v>
      </c>
      <c r="F54" s="191">
        <f t="shared" si="19"/>
        <v>-598876</v>
      </c>
      <c r="G54" s="191">
        <f t="shared" si="19"/>
        <v>0</v>
      </c>
      <c r="H54" s="192">
        <f t="shared" si="19"/>
        <v>-12028008</v>
      </c>
      <c r="I54" s="191">
        <f t="shared" si="19"/>
        <v>0</v>
      </c>
      <c r="J54" s="191">
        <f t="shared" si="19"/>
        <v>600000</v>
      </c>
      <c r="K54" s="191">
        <f t="shared" si="19"/>
        <v>450000</v>
      </c>
      <c r="L54" s="191">
        <f t="shared" si="19"/>
        <v>0</v>
      </c>
      <c r="M54" s="191">
        <f t="shared" si="19"/>
        <v>0</v>
      </c>
      <c r="N54" s="191">
        <f t="shared" si="19"/>
        <v>0</v>
      </c>
      <c r="O54" s="191">
        <f t="shared" si="19"/>
        <v>-1000000</v>
      </c>
      <c r="P54" s="191">
        <f t="shared" si="19"/>
        <v>14779</v>
      </c>
      <c r="Q54" s="191">
        <f t="shared" si="19"/>
        <v>-1243483</v>
      </c>
      <c r="R54" s="191">
        <f t="shared" si="19"/>
        <v>-1710492</v>
      </c>
      <c r="S54" s="191">
        <f t="shared" si="19"/>
        <v>-744711</v>
      </c>
      <c r="T54" s="191">
        <f t="shared" si="19"/>
        <v>-65000</v>
      </c>
      <c r="U54" s="191">
        <f t="shared" si="19"/>
        <v>-1819596</v>
      </c>
      <c r="V54" s="191">
        <f t="shared" si="19"/>
        <v>-2366276</v>
      </c>
      <c r="W54" s="191">
        <f t="shared" si="19"/>
        <v>-1800000</v>
      </c>
      <c r="X54" s="191">
        <f t="shared" si="19"/>
        <v>-976461</v>
      </c>
      <c r="Y54" s="191">
        <f t="shared" si="19"/>
        <v>0</v>
      </c>
      <c r="Z54" s="191">
        <f t="shared" si="19"/>
        <v>124363</v>
      </c>
      <c r="AA54" s="191">
        <f t="shared" si="19"/>
        <v>-300000</v>
      </c>
      <c r="AB54" s="191">
        <f t="shared" si="19"/>
        <v>313650</v>
      </c>
      <c r="AC54" s="191">
        <f t="shared" si="19"/>
        <v>0</v>
      </c>
      <c r="AD54" s="194">
        <f t="shared" si="19"/>
        <v>0</v>
      </c>
      <c r="AE54" s="194">
        <f t="shared" si="19"/>
        <v>-50000</v>
      </c>
      <c r="AF54" s="191">
        <f t="shared" si="19"/>
        <v>0</v>
      </c>
      <c r="AG54" s="191">
        <f t="shared" si="19"/>
        <v>-14779</v>
      </c>
      <c r="AH54" s="191">
        <f t="shared" si="19"/>
        <v>-142800</v>
      </c>
      <c r="AI54" s="191">
        <f t="shared" si="19"/>
        <v>-300000</v>
      </c>
      <c r="AJ54" s="193">
        <f t="shared" si="19"/>
        <v>0</v>
      </c>
      <c r="AK54" s="193">
        <f t="shared" si="19"/>
        <v>0</v>
      </c>
      <c r="AL54" s="193">
        <f t="shared" si="19"/>
        <v>0</v>
      </c>
      <c r="AM54" s="193">
        <f t="shared" si="19"/>
        <v>0</v>
      </c>
      <c r="AN54" s="196">
        <f t="shared" si="10"/>
        <v>26973750</v>
      </c>
      <c r="AO54" s="197">
        <f t="shared" si="11"/>
        <v>26516171</v>
      </c>
    </row>
    <row r="55" spans="1:41" x14ac:dyDescent="0.25">
      <c r="A55" s="157"/>
      <c r="B55" s="159" t="s">
        <v>89</v>
      </c>
      <c r="C55" s="230"/>
      <c r="D55" s="209" t="s">
        <v>117</v>
      </c>
      <c r="E55" s="202">
        <v>93457</v>
      </c>
      <c r="F55" s="202"/>
      <c r="G55" s="202"/>
      <c r="H55" s="203">
        <v>94837</v>
      </c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202"/>
      <c r="U55" s="202"/>
      <c r="V55" s="202"/>
      <c r="W55" s="202"/>
      <c r="X55" s="202"/>
      <c r="Y55" s="202"/>
      <c r="Z55" s="202"/>
      <c r="AA55" s="202"/>
      <c r="AB55" s="202"/>
      <c r="AC55" s="202"/>
      <c r="AD55" s="204"/>
      <c r="AE55" s="204"/>
      <c r="AF55" s="202"/>
      <c r="AG55" s="202"/>
      <c r="AH55" s="208">
        <v>-142800</v>
      </c>
      <c r="AI55" s="202"/>
      <c r="AJ55" s="205"/>
      <c r="AK55" s="205"/>
      <c r="AL55" s="205"/>
      <c r="AM55" s="205"/>
      <c r="AN55" s="196">
        <f t="shared" si="10"/>
        <v>188294</v>
      </c>
      <c r="AO55" s="197">
        <f t="shared" si="11"/>
        <v>45494</v>
      </c>
    </row>
    <row r="56" spans="1:41" ht="16.5" customHeight="1" x14ac:dyDescent="0.25">
      <c r="A56" s="157"/>
      <c r="B56" s="159" t="s">
        <v>59</v>
      </c>
      <c r="C56" s="230"/>
      <c r="D56" s="209" t="s">
        <v>118</v>
      </c>
      <c r="E56" s="202">
        <v>50080404</v>
      </c>
      <c r="F56" s="231">
        <v>-598876</v>
      </c>
      <c r="G56" s="231"/>
      <c r="H56" s="232">
        <v>-12122845</v>
      </c>
      <c r="I56" s="231"/>
      <c r="J56" s="231">
        <v>600000</v>
      </c>
      <c r="K56" s="231">
        <v>450000</v>
      </c>
      <c r="L56" s="231"/>
      <c r="M56" s="231"/>
      <c r="N56" s="231"/>
      <c r="O56" s="231">
        <v>-1000000</v>
      </c>
      <c r="P56" s="231">
        <v>14779</v>
      </c>
      <c r="Q56" s="231">
        <v>-1243483</v>
      </c>
      <c r="R56" s="231">
        <v>-1710492</v>
      </c>
      <c r="S56" s="231">
        <v>-744711</v>
      </c>
      <c r="T56" s="231">
        <v>-65000</v>
      </c>
      <c r="U56" s="231">
        <v>-1819596</v>
      </c>
      <c r="V56" s="231">
        <f>-2356277-9999</f>
        <v>-2366276</v>
      </c>
      <c r="W56" s="231">
        <v>-1800000</v>
      </c>
      <c r="X56" s="231">
        <v>-976461</v>
      </c>
      <c r="Y56" s="231">
        <v>0</v>
      </c>
      <c r="Z56" s="231">
        <v>124363</v>
      </c>
      <c r="AA56" s="231">
        <v>-300000</v>
      </c>
      <c r="AB56" s="231">
        <v>313650</v>
      </c>
      <c r="AC56" s="231"/>
      <c r="AD56" s="204"/>
      <c r="AE56" s="204">
        <v>-50000</v>
      </c>
      <c r="AF56" s="231"/>
      <c r="AG56" s="231">
        <v>-14779</v>
      </c>
      <c r="AH56" s="231"/>
      <c r="AI56" s="231">
        <v>-300000</v>
      </c>
      <c r="AJ56" s="233"/>
      <c r="AK56" s="233"/>
      <c r="AL56" s="233"/>
      <c r="AM56" s="233"/>
      <c r="AN56" s="196">
        <f t="shared" si="10"/>
        <v>26785456</v>
      </c>
      <c r="AO56" s="197">
        <f t="shared" si="11"/>
        <v>26470677</v>
      </c>
    </row>
    <row r="57" spans="1:41" x14ac:dyDescent="0.25">
      <c r="A57" s="157"/>
      <c r="B57" s="159" t="s">
        <v>94</v>
      </c>
      <c r="C57" s="230"/>
      <c r="D57" s="209" t="s">
        <v>119</v>
      </c>
      <c r="E57" s="202"/>
      <c r="F57" s="202"/>
      <c r="G57" s="202"/>
      <c r="H57" s="203"/>
      <c r="I57" s="202"/>
      <c r="J57" s="202"/>
      <c r="K57" s="202"/>
      <c r="L57" s="202"/>
      <c r="M57" s="202"/>
      <c r="N57" s="202"/>
      <c r="O57" s="202"/>
      <c r="P57" s="202"/>
      <c r="Q57" s="202"/>
      <c r="R57" s="202"/>
      <c r="S57" s="202"/>
      <c r="T57" s="202"/>
      <c r="U57" s="202"/>
      <c r="V57" s="202"/>
      <c r="W57" s="202"/>
      <c r="X57" s="202"/>
      <c r="Y57" s="202"/>
      <c r="Z57" s="202"/>
      <c r="AA57" s="202"/>
      <c r="AB57" s="202"/>
      <c r="AC57" s="202"/>
      <c r="AD57" s="204"/>
      <c r="AE57" s="204"/>
      <c r="AF57" s="202"/>
      <c r="AG57" s="202"/>
      <c r="AH57" s="202"/>
      <c r="AI57" s="202"/>
      <c r="AJ57" s="205"/>
      <c r="AK57" s="205"/>
      <c r="AL57" s="205"/>
      <c r="AM57" s="205"/>
      <c r="AN57" s="196">
        <f t="shared" si="10"/>
        <v>0</v>
      </c>
      <c r="AO57" s="197">
        <f t="shared" si="11"/>
        <v>0</v>
      </c>
    </row>
    <row r="58" spans="1:41" s="131" customFormat="1" x14ac:dyDescent="0.25">
      <c r="A58" s="154" t="s">
        <v>120</v>
      </c>
      <c r="B58" s="155"/>
      <c r="C58" s="198"/>
      <c r="D58" s="199" t="s">
        <v>121</v>
      </c>
      <c r="E58" s="191">
        <f t="shared" ref="E58:T58" si="20">E59</f>
        <v>0</v>
      </c>
      <c r="F58" s="191">
        <f t="shared" si="20"/>
        <v>0</v>
      </c>
      <c r="G58" s="191">
        <f t="shared" si="20"/>
        <v>0</v>
      </c>
      <c r="H58" s="192">
        <f t="shared" si="20"/>
        <v>0</v>
      </c>
      <c r="I58" s="191">
        <f t="shared" si="20"/>
        <v>0</v>
      </c>
      <c r="J58" s="191">
        <f t="shared" si="20"/>
        <v>0</v>
      </c>
      <c r="K58" s="191">
        <f t="shared" si="20"/>
        <v>0</v>
      </c>
      <c r="L58" s="191">
        <f t="shared" si="20"/>
        <v>0</v>
      </c>
      <c r="M58" s="191">
        <f t="shared" si="20"/>
        <v>0</v>
      </c>
      <c r="N58" s="191">
        <f t="shared" si="20"/>
        <v>0</v>
      </c>
      <c r="O58" s="191">
        <f t="shared" si="20"/>
        <v>0</v>
      </c>
      <c r="P58" s="191">
        <f t="shared" si="20"/>
        <v>0</v>
      </c>
      <c r="Q58" s="191">
        <f t="shared" si="20"/>
        <v>0</v>
      </c>
      <c r="R58" s="191">
        <f t="shared" si="20"/>
        <v>0</v>
      </c>
      <c r="S58" s="191">
        <f t="shared" si="20"/>
        <v>0</v>
      </c>
      <c r="T58" s="191">
        <f t="shared" si="20"/>
        <v>0</v>
      </c>
      <c r="U58" s="191">
        <f>+U59</f>
        <v>599276</v>
      </c>
      <c r="V58" s="191">
        <f t="shared" ref="V58:AM58" si="21">V59</f>
        <v>0</v>
      </c>
      <c r="W58" s="191">
        <f t="shared" si="21"/>
        <v>0</v>
      </c>
      <c r="X58" s="191">
        <f t="shared" si="21"/>
        <v>0</v>
      </c>
      <c r="Y58" s="191">
        <f t="shared" si="21"/>
        <v>0</v>
      </c>
      <c r="Z58" s="191">
        <f t="shared" si="21"/>
        <v>0</v>
      </c>
      <c r="AA58" s="191">
        <f t="shared" si="21"/>
        <v>0</v>
      </c>
      <c r="AB58" s="191">
        <f t="shared" si="21"/>
        <v>0</v>
      </c>
      <c r="AC58" s="191">
        <f t="shared" si="21"/>
        <v>0</v>
      </c>
      <c r="AD58" s="194">
        <f t="shared" si="21"/>
        <v>0</v>
      </c>
      <c r="AE58" s="194">
        <f t="shared" si="21"/>
        <v>0</v>
      </c>
      <c r="AF58" s="191">
        <f t="shared" si="21"/>
        <v>0</v>
      </c>
      <c r="AG58" s="191">
        <f t="shared" si="21"/>
        <v>0</v>
      </c>
      <c r="AH58" s="191">
        <f t="shared" si="21"/>
        <v>0</v>
      </c>
      <c r="AI58" s="191">
        <f t="shared" si="21"/>
        <v>0</v>
      </c>
      <c r="AJ58" s="193">
        <f t="shared" si="21"/>
        <v>0</v>
      </c>
      <c r="AK58" s="193">
        <f t="shared" si="21"/>
        <v>0</v>
      </c>
      <c r="AL58" s="193">
        <f t="shared" si="21"/>
        <v>0</v>
      </c>
      <c r="AM58" s="193">
        <f t="shared" si="21"/>
        <v>0</v>
      </c>
      <c r="AN58" s="196">
        <f t="shared" si="10"/>
        <v>599276</v>
      </c>
      <c r="AO58" s="197">
        <f t="shared" si="11"/>
        <v>599276</v>
      </c>
    </row>
    <row r="59" spans="1:41" s="131" customFormat="1" x14ac:dyDescent="0.25">
      <c r="A59" s="155"/>
      <c r="B59" s="154" t="s">
        <v>63</v>
      </c>
      <c r="C59" s="198"/>
      <c r="D59" s="199" t="s">
        <v>72</v>
      </c>
      <c r="E59" s="191"/>
      <c r="F59" s="191"/>
      <c r="G59" s="191"/>
      <c r="H59" s="192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>
        <f>+U60</f>
        <v>599276</v>
      </c>
      <c r="V59" s="191"/>
      <c r="W59" s="191"/>
      <c r="X59" s="191"/>
      <c r="Y59" s="191"/>
      <c r="Z59" s="191"/>
      <c r="AA59" s="191"/>
      <c r="AB59" s="191"/>
      <c r="AC59" s="191"/>
      <c r="AD59" s="194"/>
      <c r="AE59" s="194"/>
      <c r="AF59" s="191"/>
      <c r="AG59" s="191"/>
      <c r="AH59" s="191"/>
      <c r="AI59" s="191"/>
      <c r="AJ59" s="193"/>
      <c r="AK59" s="193"/>
      <c r="AL59" s="193"/>
      <c r="AM59" s="193"/>
      <c r="AN59" s="196">
        <f t="shared" si="10"/>
        <v>599276</v>
      </c>
      <c r="AO59" s="197">
        <f t="shared" si="11"/>
        <v>599276</v>
      </c>
    </row>
    <row r="60" spans="1:41" s="131" customFormat="1" x14ac:dyDescent="0.25">
      <c r="A60" s="155"/>
      <c r="B60" s="154"/>
      <c r="C60" s="234" t="s">
        <v>61</v>
      </c>
      <c r="D60" s="209" t="s">
        <v>122</v>
      </c>
      <c r="E60" s="191"/>
      <c r="F60" s="191"/>
      <c r="G60" s="191"/>
      <c r="H60" s="192"/>
      <c r="I60" s="191"/>
      <c r="J60" s="191"/>
      <c r="K60" s="191"/>
      <c r="L60" s="191"/>
      <c r="M60" s="191"/>
      <c r="N60" s="191"/>
      <c r="O60" s="191"/>
      <c r="P60" s="191"/>
      <c r="Q60" s="191"/>
      <c r="R60" s="191"/>
      <c r="S60" s="191"/>
      <c r="T60" s="191"/>
      <c r="U60" s="191">
        <v>599276</v>
      </c>
      <c r="V60" s="191"/>
      <c r="W60" s="191"/>
      <c r="X60" s="191"/>
      <c r="Y60" s="191"/>
      <c r="Z60" s="191"/>
      <c r="AA60" s="191"/>
      <c r="AB60" s="191"/>
      <c r="AC60" s="191"/>
      <c r="AD60" s="194"/>
      <c r="AE60" s="194"/>
      <c r="AF60" s="191"/>
      <c r="AG60" s="191"/>
      <c r="AH60" s="191"/>
      <c r="AI60" s="191"/>
      <c r="AJ60" s="193"/>
      <c r="AK60" s="193"/>
      <c r="AL60" s="193"/>
      <c r="AM60" s="193"/>
      <c r="AN60" s="196">
        <f t="shared" si="10"/>
        <v>599276</v>
      </c>
      <c r="AO60" s="197">
        <f t="shared" si="11"/>
        <v>599276</v>
      </c>
    </row>
    <row r="61" spans="1:41" s="131" customFormat="1" x14ac:dyDescent="0.25">
      <c r="A61" s="154" t="s">
        <v>123</v>
      </c>
      <c r="B61" s="155"/>
      <c r="C61" s="198"/>
      <c r="D61" s="199" t="s">
        <v>124</v>
      </c>
      <c r="E61" s="191">
        <f t="shared" ref="E61:AM61" si="22">+E62+E94+E100</f>
        <v>26595377</v>
      </c>
      <c r="F61" s="191">
        <f t="shared" si="22"/>
        <v>0</v>
      </c>
      <c r="G61" s="191">
        <f t="shared" si="22"/>
        <v>1113028</v>
      </c>
      <c r="H61" s="192">
        <f t="shared" si="22"/>
        <v>3830021</v>
      </c>
      <c r="I61" s="191">
        <f t="shared" si="22"/>
        <v>0</v>
      </c>
      <c r="J61" s="191">
        <f t="shared" si="22"/>
        <v>0</v>
      </c>
      <c r="K61" s="191">
        <f t="shared" si="22"/>
        <v>0</v>
      </c>
      <c r="L61" s="191">
        <f t="shared" si="22"/>
        <v>0</v>
      </c>
      <c r="M61" s="191">
        <f t="shared" si="22"/>
        <v>0</v>
      </c>
      <c r="N61" s="191">
        <f t="shared" si="22"/>
        <v>343590</v>
      </c>
      <c r="O61" s="191">
        <f t="shared" si="22"/>
        <v>0</v>
      </c>
      <c r="P61" s="191">
        <f t="shared" si="22"/>
        <v>0</v>
      </c>
      <c r="Q61" s="191">
        <f t="shared" si="22"/>
        <v>1243483</v>
      </c>
      <c r="R61" s="191">
        <f t="shared" si="22"/>
        <v>1710492</v>
      </c>
      <c r="S61" s="191">
        <f t="shared" si="22"/>
        <v>744711</v>
      </c>
      <c r="T61" s="191">
        <f t="shared" si="22"/>
        <v>0</v>
      </c>
      <c r="U61" s="191">
        <f t="shared" si="22"/>
        <v>-1318845</v>
      </c>
      <c r="V61" s="191">
        <f t="shared" si="22"/>
        <v>2366276</v>
      </c>
      <c r="W61" s="191">
        <f t="shared" si="22"/>
        <v>174917</v>
      </c>
      <c r="X61" s="191">
        <f t="shared" si="22"/>
        <v>0</v>
      </c>
      <c r="Y61" s="191">
        <f t="shared" si="22"/>
        <v>240279</v>
      </c>
      <c r="Z61" s="191">
        <f t="shared" si="22"/>
        <v>0</v>
      </c>
      <c r="AA61" s="191">
        <f t="shared" si="22"/>
        <v>300000</v>
      </c>
      <c r="AB61" s="191">
        <f t="shared" si="22"/>
        <v>0</v>
      </c>
      <c r="AC61" s="191">
        <f t="shared" si="22"/>
        <v>0</v>
      </c>
      <c r="AD61" s="194">
        <f t="shared" si="22"/>
        <v>0</v>
      </c>
      <c r="AE61" s="194">
        <f t="shared" si="22"/>
        <v>50000</v>
      </c>
      <c r="AF61" s="191">
        <f t="shared" si="22"/>
        <v>-1670201</v>
      </c>
      <c r="AG61" s="191">
        <f t="shared" si="22"/>
        <v>0</v>
      </c>
      <c r="AH61" s="191">
        <f t="shared" si="22"/>
        <v>214334</v>
      </c>
      <c r="AI61" s="191">
        <f t="shared" si="22"/>
        <v>300000</v>
      </c>
      <c r="AJ61" s="193">
        <f t="shared" si="22"/>
        <v>0</v>
      </c>
      <c r="AK61" s="193">
        <f t="shared" si="22"/>
        <v>0</v>
      </c>
      <c r="AL61" s="193">
        <f t="shared" si="22"/>
        <v>0</v>
      </c>
      <c r="AM61" s="193">
        <f t="shared" si="22"/>
        <v>0</v>
      </c>
      <c r="AN61" s="196">
        <f t="shared" si="10"/>
        <v>37393329</v>
      </c>
      <c r="AO61" s="197">
        <f t="shared" si="11"/>
        <v>36237462</v>
      </c>
    </row>
    <row r="62" spans="1:41" s="131" customFormat="1" x14ac:dyDescent="0.25">
      <c r="A62" s="155"/>
      <c r="B62" s="154" t="s">
        <v>89</v>
      </c>
      <c r="C62" s="198"/>
      <c r="D62" s="199" t="s">
        <v>90</v>
      </c>
      <c r="E62" s="191">
        <f t="shared" ref="E62:AD62" si="23">SUM(E63:E92)</f>
        <v>1447018</v>
      </c>
      <c r="F62" s="191">
        <f t="shared" si="23"/>
        <v>0</v>
      </c>
      <c r="G62" s="191">
        <f t="shared" si="23"/>
        <v>0</v>
      </c>
      <c r="H62" s="192">
        <f t="shared" si="23"/>
        <v>-766841</v>
      </c>
      <c r="I62" s="191">
        <f t="shared" si="23"/>
        <v>12000</v>
      </c>
      <c r="J62" s="191">
        <f t="shared" si="23"/>
        <v>0</v>
      </c>
      <c r="K62" s="191">
        <f t="shared" si="23"/>
        <v>0</v>
      </c>
      <c r="L62" s="191">
        <f t="shared" si="23"/>
        <v>0</v>
      </c>
      <c r="M62" s="191">
        <f t="shared" si="23"/>
        <v>0</v>
      </c>
      <c r="N62" s="191">
        <f t="shared" si="23"/>
        <v>0</v>
      </c>
      <c r="O62" s="191">
        <f t="shared" si="23"/>
        <v>0</v>
      </c>
      <c r="P62" s="191">
        <f t="shared" si="23"/>
        <v>0</v>
      </c>
      <c r="Q62" s="191">
        <f t="shared" si="23"/>
        <v>0</v>
      </c>
      <c r="R62" s="191">
        <f t="shared" si="23"/>
        <v>0</v>
      </c>
      <c r="S62" s="191">
        <f t="shared" si="23"/>
        <v>0</v>
      </c>
      <c r="T62" s="191">
        <f t="shared" si="23"/>
        <v>0</v>
      </c>
      <c r="U62" s="191">
        <f t="shared" si="23"/>
        <v>0</v>
      </c>
      <c r="V62" s="191">
        <f t="shared" si="23"/>
        <v>0</v>
      </c>
      <c r="W62" s="191">
        <f t="shared" si="23"/>
        <v>0</v>
      </c>
      <c r="X62" s="191">
        <f t="shared" si="23"/>
        <v>0</v>
      </c>
      <c r="Y62" s="191">
        <f t="shared" si="23"/>
        <v>0</v>
      </c>
      <c r="Z62" s="191">
        <f t="shared" si="23"/>
        <v>0</v>
      </c>
      <c r="AA62" s="191">
        <f t="shared" si="23"/>
        <v>0</v>
      </c>
      <c r="AB62" s="191">
        <f t="shared" si="23"/>
        <v>0</v>
      </c>
      <c r="AC62" s="191">
        <f t="shared" si="23"/>
        <v>0</v>
      </c>
      <c r="AD62" s="194">
        <f t="shared" si="23"/>
        <v>772878</v>
      </c>
      <c r="AE62" s="194">
        <f>SUM(AE63:AE93)</f>
        <v>50000</v>
      </c>
      <c r="AF62" s="191">
        <f t="shared" ref="AF62:AM62" si="24">SUM(AF63:AF92)</f>
        <v>0</v>
      </c>
      <c r="AG62" s="191">
        <f t="shared" si="24"/>
        <v>0</v>
      </c>
      <c r="AH62" s="191">
        <f t="shared" si="24"/>
        <v>1935407</v>
      </c>
      <c r="AI62" s="191">
        <f t="shared" si="24"/>
        <v>0</v>
      </c>
      <c r="AJ62" s="193">
        <f t="shared" si="24"/>
        <v>0</v>
      </c>
      <c r="AK62" s="193">
        <f t="shared" si="24"/>
        <v>0</v>
      </c>
      <c r="AL62" s="193">
        <f t="shared" si="24"/>
        <v>0</v>
      </c>
      <c r="AM62" s="193">
        <f t="shared" si="24"/>
        <v>0</v>
      </c>
      <c r="AN62" s="196">
        <f t="shared" si="10"/>
        <v>1515055</v>
      </c>
      <c r="AO62" s="197">
        <f t="shared" si="11"/>
        <v>3450462</v>
      </c>
    </row>
    <row r="63" spans="1:41" s="182" customFormat="1" ht="25.5" x14ac:dyDescent="0.25">
      <c r="A63" s="173"/>
      <c r="B63" s="174"/>
      <c r="C63" s="235" t="s">
        <v>61</v>
      </c>
      <c r="D63" s="209" t="s">
        <v>125</v>
      </c>
      <c r="E63" s="236">
        <v>527072</v>
      </c>
      <c r="F63" s="236"/>
      <c r="G63" s="236"/>
      <c r="H63" s="237">
        <v>-11598</v>
      </c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8"/>
      <c r="AE63" s="238"/>
      <c r="AF63" s="236"/>
      <c r="AG63" s="236"/>
      <c r="AH63" s="236"/>
      <c r="AI63" s="236"/>
      <c r="AJ63" s="239"/>
      <c r="AK63" s="239"/>
      <c r="AL63" s="239"/>
      <c r="AM63" s="239"/>
      <c r="AN63" s="196">
        <f t="shared" si="10"/>
        <v>515474</v>
      </c>
      <c r="AO63" s="197">
        <f t="shared" si="11"/>
        <v>515474</v>
      </c>
    </row>
    <row r="64" spans="1:41" s="182" customFormat="1" ht="25.5" x14ac:dyDescent="0.25">
      <c r="A64" s="173"/>
      <c r="B64" s="174"/>
      <c r="C64" s="235" t="s">
        <v>96</v>
      </c>
      <c r="D64" s="209" t="s">
        <v>126</v>
      </c>
      <c r="E64" s="236">
        <v>818000</v>
      </c>
      <c r="F64" s="236"/>
      <c r="G64" s="236"/>
      <c r="H64" s="237">
        <v>-753000</v>
      </c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8"/>
      <c r="AE64" s="238"/>
      <c r="AF64" s="236"/>
      <c r="AG64" s="236"/>
      <c r="AH64" s="236">
        <f>1935000+407</f>
        <v>1935407</v>
      </c>
      <c r="AI64" s="236"/>
      <c r="AJ64" s="239"/>
      <c r="AK64" s="239"/>
      <c r="AL64" s="239"/>
      <c r="AM64" s="239"/>
      <c r="AN64" s="196">
        <f t="shared" si="10"/>
        <v>65000</v>
      </c>
      <c r="AO64" s="197">
        <f t="shared" si="11"/>
        <v>2000407</v>
      </c>
    </row>
    <row r="65" spans="1:41" ht="38.25" x14ac:dyDescent="0.25">
      <c r="A65" s="157"/>
      <c r="B65" s="159"/>
      <c r="C65" s="200">
        <v>240</v>
      </c>
      <c r="D65" s="201" t="s">
        <v>127</v>
      </c>
      <c r="E65" s="202"/>
      <c r="F65" s="202"/>
      <c r="G65" s="202"/>
      <c r="H65" s="203"/>
      <c r="I65" s="202"/>
      <c r="J65" s="20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4"/>
      <c r="AE65" s="204"/>
      <c r="AF65" s="202"/>
      <c r="AG65" s="202"/>
      <c r="AH65" s="202"/>
      <c r="AI65" s="202"/>
      <c r="AJ65" s="205"/>
      <c r="AK65" s="205"/>
      <c r="AL65" s="205"/>
      <c r="AM65" s="205"/>
      <c r="AN65" s="196">
        <f t="shared" si="10"/>
        <v>0</v>
      </c>
      <c r="AO65" s="197">
        <f t="shared" si="11"/>
        <v>0</v>
      </c>
    </row>
    <row r="66" spans="1:41" ht="38.25" x14ac:dyDescent="0.25">
      <c r="A66" s="157"/>
      <c r="B66" s="159"/>
      <c r="C66" s="200">
        <v>242</v>
      </c>
      <c r="D66" s="201" t="s">
        <v>128</v>
      </c>
      <c r="E66" s="202">
        <v>101946</v>
      </c>
      <c r="F66" s="202"/>
      <c r="G66" s="202"/>
      <c r="H66" s="203">
        <v>-2243</v>
      </c>
      <c r="I66" s="202"/>
      <c r="J66" s="202"/>
      <c r="K66" s="202"/>
      <c r="L66" s="202"/>
      <c r="M66" s="202"/>
      <c r="N66" s="202"/>
      <c r="O66" s="202"/>
      <c r="P66" s="202"/>
      <c r="Q66" s="202"/>
      <c r="R66" s="202"/>
      <c r="S66" s="202"/>
      <c r="T66" s="202"/>
      <c r="U66" s="202"/>
      <c r="V66" s="202"/>
      <c r="W66" s="202"/>
      <c r="X66" s="202"/>
      <c r="Y66" s="202"/>
      <c r="Z66" s="202"/>
      <c r="AA66" s="202"/>
      <c r="AB66" s="202"/>
      <c r="AC66" s="202"/>
      <c r="AD66" s="204"/>
      <c r="AE66" s="204"/>
      <c r="AF66" s="202"/>
      <c r="AG66" s="202"/>
      <c r="AH66" s="202"/>
      <c r="AI66" s="202"/>
      <c r="AJ66" s="205"/>
      <c r="AK66" s="205"/>
      <c r="AL66" s="205"/>
      <c r="AM66" s="205"/>
      <c r="AN66" s="196">
        <f t="shared" si="10"/>
        <v>99703</v>
      </c>
      <c r="AO66" s="197">
        <f t="shared" si="11"/>
        <v>99703</v>
      </c>
    </row>
    <row r="67" spans="1:41" ht="38.25" x14ac:dyDescent="0.25">
      <c r="A67" s="157"/>
      <c r="B67" s="159" t="s">
        <v>50</v>
      </c>
      <c r="C67" s="200" t="s">
        <v>129</v>
      </c>
      <c r="D67" s="201" t="s">
        <v>130</v>
      </c>
      <c r="E67" s="202"/>
      <c r="F67" s="202"/>
      <c r="G67" s="202"/>
      <c r="H67" s="203"/>
      <c r="I67" s="202">
        <v>12000</v>
      </c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4">
        <v>-12000</v>
      </c>
      <c r="AE67" s="204"/>
      <c r="AF67" s="202"/>
      <c r="AG67" s="202"/>
      <c r="AH67" s="202"/>
      <c r="AI67" s="202"/>
      <c r="AJ67" s="205"/>
      <c r="AK67" s="205"/>
      <c r="AL67" s="205"/>
      <c r="AM67" s="205"/>
      <c r="AN67" s="196">
        <f t="shared" si="10"/>
        <v>0</v>
      </c>
      <c r="AO67" s="197">
        <f t="shared" si="11"/>
        <v>0</v>
      </c>
    </row>
    <row r="68" spans="1:41" ht="38.25" x14ac:dyDescent="0.25">
      <c r="A68" s="157"/>
      <c r="B68" s="159" t="s">
        <v>50</v>
      </c>
      <c r="C68" s="200" t="s">
        <v>131</v>
      </c>
      <c r="D68" s="201" t="s">
        <v>132</v>
      </c>
      <c r="E68" s="202"/>
      <c r="F68" s="202"/>
      <c r="G68" s="202"/>
      <c r="H68" s="203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202"/>
      <c r="W68" s="202"/>
      <c r="X68" s="202"/>
      <c r="Y68" s="202"/>
      <c r="Z68" s="202"/>
      <c r="AA68" s="202"/>
      <c r="AB68" s="202"/>
      <c r="AC68" s="202"/>
      <c r="AD68" s="204"/>
      <c r="AE68" s="204"/>
      <c r="AF68" s="202"/>
      <c r="AG68" s="202"/>
      <c r="AH68" s="202"/>
      <c r="AI68" s="202"/>
      <c r="AJ68" s="205"/>
      <c r="AK68" s="205"/>
      <c r="AL68" s="205"/>
      <c r="AM68" s="205"/>
      <c r="AN68" s="196">
        <f t="shared" si="10"/>
        <v>0</v>
      </c>
      <c r="AO68" s="197">
        <f t="shared" si="11"/>
        <v>0</v>
      </c>
    </row>
    <row r="69" spans="1:41" ht="25.5" x14ac:dyDescent="0.25">
      <c r="A69" s="157"/>
      <c r="B69" s="159" t="s">
        <v>50</v>
      </c>
      <c r="C69" s="200" t="s">
        <v>133</v>
      </c>
      <c r="D69" s="201" t="s">
        <v>134</v>
      </c>
      <c r="E69" s="202"/>
      <c r="F69" s="202"/>
      <c r="G69" s="202"/>
      <c r="H69" s="203"/>
      <c r="I69" s="202"/>
      <c r="J69" s="202"/>
      <c r="K69" s="202"/>
      <c r="L69" s="202"/>
      <c r="M69" s="202"/>
      <c r="N69" s="202"/>
      <c r="O69" s="202"/>
      <c r="P69" s="202"/>
      <c r="Q69" s="202"/>
      <c r="R69" s="202"/>
      <c r="S69" s="202"/>
      <c r="T69" s="202"/>
      <c r="U69" s="202"/>
      <c r="V69" s="202"/>
      <c r="W69" s="202"/>
      <c r="X69" s="202"/>
      <c r="Y69" s="202"/>
      <c r="Z69" s="202"/>
      <c r="AA69" s="202"/>
      <c r="AB69" s="202"/>
      <c r="AC69" s="202"/>
      <c r="AD69" s="204"/>
      <c r="AE69" s="204"/>
      <c r="AF69" s="202"/>
      <c r="AG69" s="202"/>
      <c r="AH69" s="202"/>
      <c r="AI69" s="202"/>
      <c r="AJ69" s="205"/>
      <c r="AK69" s="205"/>
      <c r="AL69" s="205"/>
      <c r="AM69" s="205"/>
      <c r="AN69" s="196">
        <f t="shared" si="10"/>
        <v>0</v>
      </c>
      <c r="AO69" s="197">
        <f t="shared" si="11"/>
        <v>0</v>
      </c>
    </row>
    <row r="70" spans="1:41" ht="25.5" x14ac:dyDescent="0.25">
      <c r="A70" s="157"/>
      <c r="B70" s="159" t="s">
        <v>50</v>
      </c>
      <c r="C70" s="200" t="s">
        <v>135</v>
      </c>
      <c r="D70" s="201" t="s">
        <v>136</v>
      </c>
      <c r="E70" s="202"/>
      <c r="F70" s="202"/>
      <c r="G70" s="202"/>
      <c r="H70" s="203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  <c r="AC70" s="202"/>
      <c r="AD70" s="204"/>
      <c r="AE70" s="204"/>
      <c r="AF70" s="202"/>
      <c r="AG70" s="202"/>
      <c r="AH70" s="202"/>
      <c r="AI70" s="202"/>
      <c r="AJ70" s="205"/>
      <c r="AK70" s="205"/>
      <c r="AL70" s="205"/>
      <c r="AM70" s="205"/>
      <c r="AN70" s="196">
        <f t="shared" si="10"/>
        <v>0</v>
      </c>
      <c r="AO70" s="197">
        <f t="shared" si="11"/>
        <v>0</v>
      </c>
    </row>
    <row r="71" spans="1:41" ht="38.25" x14ac:dyDescent="0.25">
      <c r="A71" s="157"/>
      <c r="B71" s="159" t="s">
        <v>50</v>
      </c>
      <c r="C71" s="200" t="s">
        <v>137</v>
      </c>
      <c r="D71" s="201" t="s">
        <v>138</v>
      </c>
      <c r="E71" s="202"/>
      <c r="F71" s="202"/>
      <c r="G71" s="202"/>
      <c r="H71" s="203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  <c r="AC71" s="202"/>
      <c r="AD71" s="204"/>
      <c r="AE71" s="204"/>
      <c r="AF71" s="202"/>
      <c r="AG71" s="202"/>
      <c r="AH71" s="202"/>
      <c r="AI71" s="202"/>
      <c r="AJ71" s="205"/>
      <c r="AK71" s="205"/>
      <c r="AL71" s="205"/>
      <c r="AM71" s="205"/>
      <c r="AN71" s="196">
        <f t="shared" si="10"/>
        <v>0</v>
      </c>
      <c r="AO71" s="197">
        <f t="shared" si="11"/>
        <v>0</v>
      </c>
    </row>
    <row r="72" spans="1:41" ht="38.25" x14ac:dyDescent="0.25">
      <c r="A72" s="157"/>
      <c r="B72" s="240" t="s">
        <v>50</v>
      </c>
      <c r="C72" s="241" t="s">
        <v>139</v>
      </c>
      <c r="D72" s="242" t="s">
        <v>140</v>
      </c>
      <c r="E72" s="202"/>
      <c r="F72" s="202"/>
      <c r="G72" s="202"/>
      <c r="H72" s="203"/>
      <c r="I72" s="202"/>
      <c r="J72" s="202"/>
      <c r="K72" s="202"/>
      <c r="L72" s="202"/>
      <c r="M72" s="202"/>
      <c r="N72" s="202"/>
      <c r="O72" s="202"/>
      <c r="P72" s="202"/>
      <c r="Q72" s="202"/>
      <c r="R72" s="202"/>
      <c r="S72" s="202"/>
      <c r="T72" s="202"/>
      <c r="U72" s="202"/>
      <c r="V72" s="202"/>
      <c r="W72" s="202"/>
      <c r="X72" s="202"/>
      <c r="Y72" s="202"/>
      <c r="Z72" s="202"/>
      <c r="AA72" s="202"/>
      <c r="AB72" s="202"/>
      <c r="AC72" s="202"/>
      <c r="AD72" s="204"/>
      <c r="AE72" s="204"/>
      <c r="AF72" s="202"/>
      <c r="AG72" s="202"/>
      <c r="AH72" s="202"/>
      <c r="AI72" s="202"/>
      <c r="AJ72" s="205"/>
      <c r="AK72" s="205"/>
      <c r="AL72" s="205"/>
      <c r="AM72" s="205"/>
      <c r="AN72" s="196">
        <f t="shared" si="10"/>
        <v>0</v>
      </c>
      <c r="AO72" s="197">
        <f t="shared" si="11"/>
        <v>0</v>
      </c>
    </row>
    <row r="73" spans="1:41" ht="38.25" x14ac:dyDescent="0.25">
      <c r="A73" s="157"/>
      <c r="B73" s="159" t="s">
        <v>50</v>
      </c>
      <c r="C73" s="200" t="s">
        <v>141</v>
      </c>
      <c r="D73" s="201" t="s">
        <v>142</v>
      </c>
      <c r="E73" s="202"/>
      <c r="F73" s="202"/>
      <c r="G73" s="202"/>
      <c r="H73" s="203"/>
      <c r="I73" s="202"/>
      <c r="J73" s="202"/>
      <c r="K73" s="202"/>
      <c r="L73" s="202"/>
      <c r="M73" s="202"/>
      <c r="N73" s="202"/>
      <c r="O73" s="202"/>
      <c r="P73" s="202"/>
      <c r="Q73" s="202"/>
      <c r="R73" s="202"/>
      <c r="S73" s="202"/>
      <c r="T73" s="202"/>
      <c r="U73" s="202"/>
      <c r="V73" s="202"/>
      <c r="W73" s="202"/>
      <c r="X73" s="202"/>
      <c r="Y73" s="202"/>
      <c r="Z73" s="202"/>
      <c r="AA73" s="202"/>
      <c r="AB73" s="202"/>
      <c r="AC73" s="202"/>
      <c r="AD73" s="204"/>
      <c r="AE73" s="204"/>
      <c r="AF73" s="202"/>
      <c r="AG73" s="202"/>
      <c r="AH73" s="202"/>
      <c r="AI73" s="202"/>
      <c r="AJ73" s="205"/>
      <c r="AK73" s="205"/>
      <c r="AL73" s="205"/>
      <c r="AM73" s="205"/>
      <c r="AN73" s="196">
        <f t="shared" si="10"/>
        <v>0</v>
      </c>
      <c r="AO73" s="197">
        <f t="shared" si="11"/>
        <v>0</v>
      </c>
    </row>
    <row r="74" spans="1:41" ht="38.25" x14ac:dyDescent="0.25">
      <c r="A74" s="157"/>
      <c r="B74" s="159" t="s">
        <v>50</v>
      </c>
      <c r="C74" s="200" t="s">
        <v>143</v>
      </c>
      <c r="D74" s="201" t="s">
        <v>144</v>
      </c>
      <c r="E74" s="202"/>
      <c r="F74" s="202"/>
      <c r="G74" s="202"/>
      <c r="H74" s="203"/>
      <c r="I74" s="202"/>
      <c r="J74" s="202"/>
      <c r="K74" s="202"/>
      <c r="L74" s="202"/>
      <c r="M74" s="202"/>
      <c r="N74" s="202"/>
      <c r="O74" s="202"/>
      <c r="P74" s="202"/>
      <c r="Q74" s="202"/>
      <c r="R74" s="202"/>
      <c r="S74" s="202"/>
      <c r="T74" s="202"/>
      <c r="U74" s="202"/>
      <c r="V74" s="202"/>
      <c r="W74" s="202"/>
      <c r="X74" s="202"/>
      <c r="Y74" s="202"/>
      <c r="Z74" s="202"/>
      <c r="AA74" s="202"/>
      <c r="AB74" s="202"/>
      <c r="AC74" s="202"/>
      <c r="AD74" s="204"/>
      <c r="AE74" s="204"/>
      <c r="AF74" s="202"/>
      <c r="AG74" s="202"/>
      <c r="AH74" s="202"/>
      <c r="AI74" s="202"/>
      <c r="AJ74" s="205"/>
      <c r="AK74" s="205"/>
      <c r="AL74" s="205"/>
      <c r="AM74" s="205"/>
      <c r="AN74" s="196">
        <f t="shared" si="10"/>
        <v>0</v>
      </c>
      <c r="AO74" s="197">
        <f t="shared" si="11"/>
        <v>0</v>
      </c>
    </row>
    <row r="75" spans="1:41" ht="25.5" x14ac:dyDescent="0.25">
      <c r="A75" s="157"/>
      <c r="B75" s="159" t="s">
        <v>50</v>
      </c>
      <c r="C75" s="200" t="s">
        <v>145</v>
      </c>
      <c r="D75" s="201" t="s">
        <v>146</v>
      </c>
      <c r="E75" s="202"/>
      <c r="F75" s="202"/>
      <c r="G75" s="202"/>
      <c r="H75" s="203"/>
      <c r="I75" s="202"/>
      <c r="J75" s="202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2"/>
      <c r="Z75" s="202"/>
      <c r="AA75" s="202"/>
      <c r="AB75" s="202"/>
      <c r="AC75" s="202"/>
      <c r="AD75" s="204"/>
      <c r="AE75" s="204"/>
      <c r="AF75" s="202"/>
      <c r="AG75" s="202"/>
      <c r="AH75" s="202"/>
      <c r="AI75" s="202"/>
      <c r="AJ75" s="205"/>
      <c r="AK75" s="205"/>
      <c r="AL75" s="205"/>
      <c r="AM75" s="205"/>
      <c r="AN75" s="196">
        <f t="shared" si="10"/>
        <v>0</v>
      </c>
      <c r="AO75" s="197">
        <f t="shared" si="11"/>
        <v>0</v>
      </c>
    </row>
    <row r="76" spans="1:41" ht="38.25" x14ac:dyDescent="0.25">
      <c r="A76" s="157"/>
      <c r="B76" s="159" t="s">
        <v>50</v>
      </c>
      <c r="C76" s="200" t="s">
        <v>147</v>
      </c>
      <c r="D76" s="201" t="s">
        <v>148</v>
      </c>
      <c r="E76" s="202"/>
      <c r="F76" s="202"/>
      <c r="G76" s="202"/>
      <c r="H76" s="203"/>
      <c r="I76" s="202"/>
      <c r="J76" s="202"/>
      <c r="K76" s="202"/>
      <c r="L76" s="202"/>
      <c r="M76" s="202"/>
      <c r="N76" s="202"/>
      <c r="O76" s="202"/>
      <c r="P76" s="202"/>
      <c r="Q76" s="202"/>
      <c r="R76" s="202"/>
      <c r="S76" s="202"/>
      <c r="T76" s="202"/>
      <c r="U76" s="202"/>
      <c r="V76" s="202"/>
      <c r="W76" s="202"/>
      <c r="X76" s="202"/>
      <c r="Y76" s="202"/>
      <c r="Z76" s="202"/>
      <c r="AA76" s="202"/>
      <c r="AB76" s="202"/>
      <c r="AC76" s="202"/>
      <c r="AD76" s="204"/>
      <c r="AE76" s="204"/>
      <c r="AF76" s="202"/>
      <c r="AG76" s="202"/>
      <c r="AH76" s="202"/>
      <c r="AI76" s="202"/>
      <c r="AJ76" s="205"/>
      <c r="AK76" s="205"/>
      <c r="AL76" s="205"/>
      <c r="AM76" s="205"/>
      <c r="AN76" s="196">
        <f t="shared" si="10"/>
        <v>0</v>
      </c>
      <c r="AO76" s="197">
        <f t="shared" si="11"/>
        <v>0</v>
      </c>
    </row>
    <row r="77" spans="1:41" ht="38.25" x14ac:dyDescent="0.25">
      <c r="A77" s="157"/>
      <c r="B77" s="159" t="s">
        <v>50</v>
      </c>
      <c r="C77" s="200" t="s">
        <v>149</v>
      </c>
      <c r="D77" s="201" t="s">
        <v>150</v>
      </c>
      <c r="E77" s="202"/>
      <c r="F77" s="202"/>
      <c r="G77" s="202"/>
      <c r="H77" s="203"/>
      <c r="I77" s="202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  <c r="Z77" s="202"/>
      <c r="AA77" s="202"/>
      <c r="AB77" s="202"/>
      <c r="AC77" s="202"/>
      <c r="AD77" s="204"/>
      <c r="AE77" s="204"/>
      <c r="AF77" s="202"/>
      <c r="AG77" s="202"/>
      <c r="AH77" s="202"/>
      <c r="AI77" s="202"/>
      <c r="AJ77" s="205"/>
      <c r="AK77" s="205"/>
      <c r="AL77" s="205"/>
      <c r="AM77" s="205"/>
      <c r="AN77" s="196">
        <f t="shared" si="10"/>
        <v>0</v>
      </c>
      <c r="AO77" s="197">
        <f t="shared" si="11"/>
        <v>0</v>
      </c>
    </row>
    <row r="78" spans="1:41" ht="38.25" x14ac:dyDescent="0.25">
      <c r="A78" s="157"/>
      <c r="B78" s="159" t="s">
        <v>50</v>
      </c>
      <c r="C78" s="200" t="s">
        <v>151</v>
      </c>
      <c r="D78" s="201" t="s">
        <v>152</v>
      </c>
      <c r="E78" s="202"/>
      <c r="F78" s="202"/>
      <c r="G78" s="202"/>
      <c r="H78" s="203"/>
      <c r="I78" s="202"/>
      <c r="J78" s="202"/>
      <c r="K78" s="202"/>
      <c r="L78" s="202"/>
      <c r="M78" s="202"/>
      <c r="N78" s="202"/>
      <c r="O78" s="202"/>
      <c r="P78" s="202"/>
      <c r="Q78" s="202"/>
      <c r="R78" s="202"/>
      <c r="S78" s="202"/>
      <c r="T78" s="202"/>
      <c r="U78" s="202"/>
      <c r="V78" s="202"/>
      <c r="W78" s="202"/>
      <c r="X78" s="202"/>
      <c r="Y78" s="202"/>
      <c r="Z78" s="202"/>
      <c r="AA78" s="202"/>
      <c r="AB78" s="202"/>
      <c r="AC78" s="202"/>
      <c r="AD78" s="204"/>
      <c r="AE78" s="204"/>
      <c r="AF78" s="202"/>
      <c r="AG78" s="202"/>
      <c r="AH78" s="202"/>
      <c r="AI78" s="202"/>
      <c r="AJ78" s="205"/>
      <c r="AK78" s="205"/>
      <c r="AL78" s="205"/>
      <c r="AM78" s="205"/>
      <c r="AN78" s="196">
        <f t="shared" si="10"/>
        <v>0</v>
      </c>
      <c r="AO78" s="197">
        <f t="shared" si="11"/>
        <v>0</v>
      </c>
    </row>
    <row r="79" spans="1:41" ht="38.25" x14ac:dyDescent="0.25">
      <c r="A79" s="157"/>
      <c r="B79" s="159"/>
      <c r="C79" s="200">
        <v>265</v>
      </c>
      <c r="D79" s="201" t="s">
        <v>153</v>
      </c>
      <c r="E79" s="202"/>
      <c r="F79" s="202"/>
      <c r="G79" s="202"/>
      <c r="H79" s="203"/>
      <c r="I79" s="202"/>
      <c r="J79" s="202"/>
      <c r="K79" s="202"/>
      <c r="L79" s="202"/>
      <c r="M79" s="202"/>
      <c r="N79" s="202"/>
      <c r="O79" s="202"/>
      <c r="P79" s="202"/>
      <c r="Q79" s="202"/>
      <c r="R79" s="202"/>
      <c r="S79" s="202"/>
      <c r="T79" s="202"/>
      <c r="U79" s="202"/>
      <c r="V79" s="202"/>
      <c r="W79" s="202"/>
      <c r="X79" s="202"/>
      <c r="Y79" s="202"/>
      <c r="Z79" s="202"/>
      <c r="AA79" s="202"/>
      <c r="AB79" s="202"/>
      <c r="AC79" s="202"/>
      <c r="AD79" s="204"/>
      <c r="AE79" s="204"/>
      <c r="AF79" s="202"/>
      <c r="AG79" s="202"/>
      <c r="AH79" s="202"/>
      <c r="AI79" s="202"/>
      <c r="AJ79" s="205"/>
      <c r="AK79" s="205"/>
      <c r="AL79" s="205"/>
      <c r="AM79" s="205"/>
      <c r="AN79" s="196">
        <f t="shared" si="10"/>
        <v>0</v>
      </c>
      <c r="AO79" s="197">
        <f t="shared" si="11"/>
        <v>0</v>
      </c>
    </row>
    <row r="80" spans="1:41" ht="38.25" x14ac:dyDescent="0.25">
      <c r="A80" s="157"/>
      <c r="B80" s="159" t="s">
        <v>50</v>
      </c>
      <c r="C80" s="200">
        <v>266</v>
      </c>
      <c r="D80" s="201" t="s">
        <v>154</v>
      </c>
      <c r="E80" s="202"/>
      <c r="F80" s="202"/>
      <c r="G80" s="202"/>
      <c r="H80" s="203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  <c r="V80" s="202"/>
      <c r="W80" s="202"/>
      <c r="X80" s="202"/>
      <c r="Y80" s="202"/>
      <c r="Z80" s="202"/>
      <c r="AA80" s="202"/>
      <c r="AB80" s="202"/>
      <c r="AC80" s="202"/>
      <c r="AD80" s="204">
        <v>107025</v>
      </c>
      <c r="AE80" s="204"/>
      <c r="AF80" s="202"/>
      <c r="AG80" s="202"/>
      <c r="AH80" s="202"/>
      <c r="AI80" s="202"/>
      <c r="AJ80" s="205"/>
      <c r="AK80" s="205"/>
      <c r="AL80" s="205"/>
      <c r="AM80" s="205"/>
      <c r="AN80" s="196">
        <f t="shared" si="10"/>
        <v>107025</v>
      </c>
      <c r="AO80" s="197">
        <f t="shared" si="11"/>
        <v>107025</v>
      </c>
    </row>
    <row r="81" spans="1:41" ht="38.25" x14ac:dyDescent="0.25">
      <c r="A81" s="157"/>
      <c r="B81" s="159"/>
      <c r="C81" s="200">
        <v>267</v>
      </c>
      <c r="D81" s="201" t="s">
        <v>155</v>
      </c>
      <c r="E81" s="202"/>
      <c r="F81" s="202"/>
      <c r="G81" s="202"/>
      <c r="H81" s="203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2"/>
      <c r="AA81" s="202"/>
      <c r="AB81" s="202"/>
      <c r="AC81" s="202"/>
      <c r="AD81" s="204"/>
      <c r="AE81" s="204"/>
      <c r="AF81" s="202"/>
      <c r="AG81" s="202"/>
      <c r="AH81" s="202"/>
      <c r="AI81" s="202"/>
      <c r="AJ81" s="205"/>
      <c r="AK81" s="205"/>
      <c r="AL81" s="205"/>
      <c r="AM81" s="205"/>
      <c r="AN81" s="196">
        <f t="shared" si="10"/>
        <v>0</v>
      </c>
      <c r="AO81" s="197">
        <f t="shared" si="11"/>
        <v>0</v>
      </c>
    </row>
    <row r="82" spans="1:41" ht="25.5" x14ac:dyDescent="0.25">
      <c r="A82" s="157"/>
      <c r="B82" s="159" t="s">
        <v>50</v>
      </c>
      <c r="C82" s="200">
        <v>268</v>
      </c>
      <c r="D82" s="201" t="s">
        <v>156</v>
      </c>
      <c r="E82" s="202"/>
      <c r="F82" s="202"/>
      <c r="G82" s="202"/>
      <c r="H82" s="203"/>
      <c r="I82" s="202"/>
      <c r="J82" s="202"/>
      <c r="K82" s="202"/>
      <c r="L82" s="202"/>
      <c r="M82" s="202"/>
      <c r="N82" s="202"/>
      <c r="O82" s="202"/>
      <c r="P82" s="202"/>
      <c r="Q82" s="202"/>
      <c r="R82" s="202"/>
      <c r="S82" s="202"/>
      <c r="T82" s="202"/>
      <c r="U82" s="202"/>
      <c r="V82" s="202"/>
      <c r="W82" s="202"/>
      <c r="X82" s="202"/>
      <c r="Y82" s="202"/>
      <c r="Z82" s="202"/>
      <c r="AA82" s="202"/>
      <c r="AB82" s="202"/>
      <c r="AC82" s="202"/>
      <c r="AD82" s="204">
        <v>60000</v>
      </c>
      <c r="AE82" s="204"/>
      <c r="AF82" s="202"/>
      <c r="AG82" s="202"/>
      <c r="AH82" s="202"/>
      <c r="AI82" s="202"/>
      <c r="AJ82" s="205"/>
      <c r="AK82" s="205"/>
      <c r="AL82" s="205"/>
      <c r="AM82" s="205"/>
      <c r="AN82" s="196">
        <f t="shared" si="10"/>
        <v>60000</v>
      </c>
      <c r="AO82" s="197">
        <f t="shared" si="11"/>
        <v>60000</v>
      </c>
    </row>
    <row r="83" spans="1:41" ht="25.5" x14ac:dyDescent="0.25">
      <c r="A83" s="157"/>
      <c r="B83" s="159" t="s">
        <v>50</v>
      </c>
      <c r="C83" s="200">
        <v>269</v>
      </c>
      <c r="D83" s="201" t="s">
        <v>157</v>
      </c>
      <c r="E83" s="202"/>
      <c r="F83" s="202"/>
      <c r="G83" s="202"/>
      <c r="H83" s="203"/>
      <c r="I83" s="202"/>
      <c r="J83" s="202"/>
      <c r="K83" s="202"/>
      <c r="L83" s="202"/>
      <c r="M83" s="202"/>
      <c r="N83" s="202"/>
      <c r="O83" s="202"/>
      <c r="P83" s="202"/>
      <c r="Q83" s="202"/>
      <c r="R83" s="202"/>
      <c r="S83" s="202"/>
      <c r="T83" s="202"/>
      <c r="U83" s="202"/>
      <c r="V83" s="202"/>
      <c r="W83" s="202"/>
      <c r="X83" s="202"/>
      <c r="Y83" s="202"/>
      <c r="Z83" s="202"/>
      <c r="AA83" s="202"/>
      <c r="AB83" s="202"/>
      <c r="AC83" s="202"/>
      <c r="AD83" s="204">
        <v>73333</v>
      </c>
      <c r="AE83" s="204"/>
      <c r="AF83" s="202"/>
      <c r="AG83" s="202"/>
      <c r="AH83" s="202"/>
      <c r="AI83" s="202"/>
      <c r="AJ83" s="205"/>
      <c r="AK83" s="205"/>
      <c r="AL83" s="205"/>
      <c r="AM83" s="205"/>
      <c r="AN83" s="196">
        <f t="shared" si="10"/>
        <v>73333</v>
      </c>
      <c r="AO83" s="197">
        <f t="shared" si="11"/>
        <v>73333</v>
      </c>
    </row>
    <row r="84" spans="1:41" ht="25.5" x14ac:dyDescent="0.25">
      <c r="A84" s="157"/>
      <c r="B84" s="159" t="s">
        <v>50</v>
      </c>
      <c r="C84" s="200">
        <v>270</v>
      </c>
      <c r="D84" s="201" t="s">
        <v>158</v>
      </c>
      <c r="E84" s="202"/>
      <c r="F84" s="202"/>
      <c r="G84" s="202"/>
      <c r="H84" s="203"/>
      <c r="I84" s="202"/>
      <c r="J84" s="202"/>
      <c r="K84" s="202"/>
      <c r="L84" s="202"/>
      <c r="M84" s="202"/>
      <c r="N84" s="202"/>
      <c r="O84" s="202"/>
      <c r="P84" s="202"/>
      <c r="Q84" s="202"/>
      <c r="R84" s="202"/>
      <c r="S84" s="202"/>
      <c r="T84" s="202"/>
      <c r="U84" s="202"/>
      <c r="V84" s="202"/>
      <c r="W84" s="202"/>
      <c r="X84" s="202"/>
      <c r="Y84" s="202"/>
      <c r="Z84" s="202"/>
      <c r="AA84" s="202"/>
      <c r="AB84" s="202"/>
      <c r="AC84" s="202"/>
      <c r="AD84" s="204">
        <v>60000</v>
      </c>
      <c r="AE84" s="204"/>
      <c r="AF84" s="231"/>
      <c r="AG84" s="231"/>
      <c r="AH84" s="231"/>
      <c r="AI84" s="231"/>
      <c r="AJ84" s="233"/>
      <c r="AK84" s="233"/>
      <c r="AL84" s="233"/>
      <c r="AM84" s="233"/>
      <c r="AN84" s="196">
        <f t="shared" si="10"/>
        <v>60000</v>
      </c>
      <c r="AO84" s="197">
        <f t="shared" si="11"/>
        <v>60000</v>
      </c>
    </row>
    <row r="85" spans="1:41" ht="25.5" x14ac:dyDescent="0.25">
      <c r="A85" s="157"/>
      <c r="B85" s="159" t="s">
        <v>50</v>
      </c>
      <c r="C85" s="200">
        <v>271</v>
      </c>
      <c r="D85" s="201" t="s">
        <v>159</v>
      </c>
      <c r="E85" s="202"/>
      <c r="F85" s="202"/>
      <c r="G85" s="202"/>
      <c r="H85" s="203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4">
        <v>60000</v>
      </c>
      <c r="AE85" s="204"/>
      <c r="AF85" s="231"/>
      <c r="AG85" s="231"/>
      <c r="AH85" s="231"/>
      <c r="AI85" s="231"/>
      <c r="AJ85" s="233"/>
      <c r="AK85" s="233"/>
      <c r="AL85" s="233"/>
      <c r="AM85" s="233"/>
      <c r="AN85" s="196">
        <f t="shared" si="10"/>
        <v>60000</v>
      </c>
      <c r="AO85" s="197">
        <f t="shared" si="11"/>
        <v>60000</v>
      </c>
    </row>
    <row r="86" spans="1:41" ht="38.25" x14ac:dyDescent="0.25">
      <c r="A86" s="157"/>
      <c r="B86" s="159" t="s">
        <v>50</v>
      </c>
      <c r="C86" s="200">
        <v>272</v>
      </c>
      <c r="D86" s="201" t="s">
        <v>160</v>
      </c>
      <c r="E86" s="202"/>
      <c r="F86" s="202"/>
      <c r="G86" s="202"/>
      <c r="H86" s="203"/>
      <c r="I86" s="202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2"/>
      <c r="V86" s="202"/>
      <c r="W86" s="202"/>
      <c r="X86" s="202"/>
      <c r="Y86" s="202"/>
      <c r="Z86" s="202"/>
      <c r="AA86" s="202"/>
      <c r="AB86" s="202"/>
      <c r="AC86" s="202"/>
      <c r="AD86" s="204">
        <v>32220</v>
      </c>
      <c r="AE86" s="204"/>
      <c r="AF86" s="231"/>
      <c r="AG86" s="231"/>
      <c r="AH86" s="231"/>
      <c r="AI86" s="231"/>
      <c r="AJ86" s="233"/>
      <c r="AK86" s="233"/>
      <c r="AL86" s="233"/>
      <c r="AM86" s="233"/>
      <c r="AN86" s="196">
        <f t="shared" si="10"/>
        <v>32220</v>
      </c>
      <c r="AO86" s="197">
        <f t="shared" si="11"/>
        <v>32220</v>
      </c>
    </row>
    <row r="87" spans="1:41" ht="25.5" x14ac:dyDescent="0.25">
      <c r="A87" s="157"/>
      <c r="B87" s="159"/>
      <c r="C87" s="200">
        <v>273</v>
      </c>
      <c r="D87" s="201" t="s">
        <v>161</v>
      </c>
      <c r="E87" s="202"/>
      <c r="F87" s="202"/>
      <c r="G87" s="202"/>
      <c r="H87" s="203"/>
      <c r="I87" s="202"/>
      <c r="J87" s="202"/>
      <c r="K87" s="202"/>
      <c r="L87" s="202"/>
      <c r="M87" s="202"/>
      <c r="N87" s="202"/>
      <c r="O87" s="202"/>
      <c r="P87" s="202"/>
      <c r="Q87" s="202"/>
      <c r="R87" s="202"/>
      <c r="S87" s="202"/>
      <c r="T87" s="202"/>
      <c r="U87" s="202"/>
      <c r="V87" s="202"/>
      <c r="W87" s="202"/>
      <c r="X87" s="202"/>
      <c r="Y87" s="202"/>
      <c r="Z87" s="202"/>
      <c r="AA87" s="202"/>
      <c r="AB87" s="202"/>
      <c r="AC87" s="202"/>
      <c r="AD87" s="204"/>
      <c r="AE87" s="204"/>
      <c r="AF87" s="231"/>
      <c r="AG87" s="231"/>
      <c r="AH87" s="231"/>
      <c r="AI87" s="231"/>
      <c r="AJ87" s="233"/>
      <c r="AK87" s="233"/>
      <c r="AL87" s="233"/>
      <c r="AM87" s="233"/>
      <c r="AN87" s="196">
        <f t="shared" si="10"/>
        <v>0</v>
      </c>
      <c r="AO87" s="197">
        <f t="shared" si="11"/>
        <v>0</v>
      </c>
    </row>
    <row r="88" spans="1:41" ht="25.5" x14ac:dyDescent="0.25">
      <c r="A88" s="157"/>
      <c r="B88" s="159" t="s">
        <v>50</v>
      </c>
      <c r="C88" s="200">
        <v>274</v>
      </c>
      <c r="D88" s="201" t="s">
        <v>162</v>
      </c>
      <c r="E88" s="202"/>
      <c r="F88" s="202"/>
      <c r="G88" s="202"/>
      <c r="H88" s="203"/>
      <c r="I88" s="202"/>
      <c r="J88" s="202"/>
      <c r="K88" s="202"/>
      <c r="L88" s="202"/>
      <c r="M88" s="202"/>
      <c r="N88" s="202"/>
      <c r="O88" s="202"/>
      <c r="P88" s="202"/>
      <c r="Q88" s="202"/>
      <c r="R88" s="202"/>
      <c r="S88" s="202"/>
      <c r="T88" s="202"/>
      <c r="U88" s="202"/>
      <c r="V88" s="202"/>
      <c r="W88" s="202"/>
      <c r="X88" s="202"/>
      <c r="Y88" s="202"/>
      <c r="Z88" s="202"/>
      <c r="AA88" s="202"/>
      <c r="AB88" s="202"/>
      <c r="AC88" s="202"/>
      <c r="AD88" s="204">
        <v>50000</v>
      </c>
      <c r="AE88" s="204"/>
      <c r="AF88" s="231"/>
      <c r="AG88" s="231"/>
      <c r="AH88" s="231"/>
      <c r="AI88" s="231"/>
      <c r="AJ88" s="233"/>
      <c r="AK88" s="233"/>
      <c r="AL88" s="233"/>
      <c r="AM88" s="233"/>
      <c r="AN88" s="196">
        <f t="shared" si="10"/>
        <v>50000</v>
      </c>
      <c r="AO88" s="197">
        <f t="shared" si="11"/>
        <v>50000</v>
      </c>
    </row>
    <row r="89" spans="1:41" ht="38.25" x14ac:dyDescent="0.25">
      <c r="A89" s="157"/>
      <c r="B89" s="159" t="s">
        <v>50</v>
      </c>
      <c r="C89" s="200">
        <v>275</v>
      </c>
      <c r="D89" s="201" t="s">
        <v>163</v>
      </c>
      <c r="E89" s="202"/>
      <c r="F89" s="202"/>
      <c r="G89" s="202"/>
      <c r="H89" s="203"/>
      <c r="I89" s="202"/>
      <c r="J89" s="202"/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02"/>
      <c r="Y89" s="202"/>
      <c r="Z89" s="202"/>
      <c r="AA89" s="202"/>
      <c r="AB89" s="202"/>
      <c r="AC89" s="202"/>
      <c r="AD89" s="204">
        <v>108059</v>
      </c>
      <c r="AE89" s="204"/>
      <c r="AF89" s="231"/>
      <c r="AG89" s="231"/>
      <c r="AH89" s="231"/>
      <c r="AI89" s="231"/>
      <c r="AJ89" s="233"/>
      <c r="AK89" s="233"/>
      <c r="AL89" s="233"/>
      <c r="AM89" s="233"/>
      <c r="AN89" s="196">
        <f t="shared" si="10"/>
        <v>108059</v>
      </c>
      <c r="AO89" s="197">
        <f t="shared" si="11"/>
        <v>108059</v>
      </c>
    </row>
    <row r="90" spans="1:41" ht="25.5" x14ac:dyDescent="0.25">
      <c r="A90" s="157"/>
      <c r="B90" s="159" t="s">
        <v>50</v>
      </c>
      <c r="C90" s="200">
        <v>276</v>
      </c>
      <c r="D90" s="201" t="s">
        <v>164</v>
      </c>
      <c r="E90" s="202"/>
      <c r="F90" s="202"/>
      <c r="G90" s="202"/>
      <c r="H90" s="203"/>
      <c r="I90" s="202"/>
      <c r="J90" s="202"/>
      <c r="K90" s="202"/>
      <c r="L90" s="202"/>
      <c r="M90" s="202"/>
      <c r="N90" s="202"/>
      <c r="O90" s="202"/>
      <c r="P90" s="202"/>
      <c r="Q90" s="202"/>
      <c r="R90" s="202"/>
      <c r="S90" s="202"/>
      <c r="T90" s="202"/>
      <c r="U90" s="202"/>
      <c r="V90" s="202"/>
      <c r="W90" s="202"/>
      <c r="X90" s="202"/>
      <c r="Y90" s="202"/>
      <c r="Z90" s="202"/>
      <c r="AA90" s="202"/>
      <c r="AB90" s="202"/>
      <c r="AC90" s="202"/>
      <c r="AD90" s="204">
        <v>91243</v>
      </c>
      <c r="AE90" s="204"/>
      <c r="AF90" s="231"/>
      <c r="AG90" s="231"/>
      <c r="AH90" s="231"/>
      <c r="AI90" s="231"/>
      <c r="AJ90" s="233"/>
      <c r="AK90" s="233"/>
      <c r="AL90" s="233"/>
      <c r="AM90" s="233"/>
      <c r="AN90" s="196">
        <f t="shared" si="10"/>
        <v>91243</v>
      </c>
      <c r="AO90" s="197">
        <f t="shared" si="11"/>
        <v>91243</v>
      </c>
    </row>
    <row r="91" spans="1:41" ht="25.5" x14ac:dyDescent="0.25">
      <c r="A91" s="157"/>
      <c r="B91" s="159" t="s">
        <v>50</v>
      </c>
      <c r="C91" s="200">
        <v>277</v>
      </c>
      <c r="D91" s="201" t="s">
        <v>165</v>
      </c>
      <c r="E91" s="202"/>
      <c r="F91" s="202"/>
      <c r="G91" s="202"/>
      <c r="H91" s="203"/>
      <c r="I91" s="202"/>
      <c r="J91" s="202"/>
      <c r="K91" s="202"/>
      <c r="L91" s="202"/>
      <c r="M91" s="202"/>
      <c r="N91" s="202"/>
      <c r="O91" s="202"/>
      <c r="P91" s="202"/>
      <c r="Q91" s="202"/>
      <c r="R91" s="202"/>
      <c r="S91" s="202"/>
      <c r="T91" s="202"/>
      <c r="U91" s="202"/>
      <c r="V91" s="202"/>
      <c r="W91" s="202"/>
      <c r="X91" s="202"/>
      <c r="Y91" s="202"/>
      <c r="Z91" s="202"/>
      <c r="AA91" s="202"/>
      <c r="AB91" s="202"/>
      <c r="AC91" s="202"/>
      <c r="AD91" s="204">
        <v>91851</v>
      </c>
      <c r="AE91" s="204"/>
      <c r="AF91" s="231"/>
      <c r="AG91" s="231"/>
      <c r="AH91" s="231"/>
      <c r="AI91" s="231"/>
      <c r="AJ91" s="233"/>
      <c r="AK91" s="233"/>
      <c r="AL91" s="233"/>
      <c r="AM91" s="233"/>
      <c r="AN91" s="196">
        <f t="shared" si="10"/>
        <v>91851</v>
      </c>
      <c r="AO91" s="197">
        <f t="shared" si="11"/>
        <v>91851</v>
      </c>
    </row>
    <row r="92" spans="1:41" ht="38.25" x14ac:dyDescent="0.25">
      <c r="A92" s="157"/>
      <c r="B92" s="159" t="s">
        <v>50</v>
      </c>
      <c r="C92" s="200">
        <v>278</v>
      </c>
      <c r="D92" s="201" t="s">
        <v>166</v>
      </c>
      <c r="E92" s="202"/>
      <c r="F92" s="202"/>
      <c r="G92" s="202"/>
      <c r="H92" s="203"/>
      <c r="I92" s="202"/>
      <c r="J92" s="202"/>
      <c r="K92" s="202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2"/>
      <c r="W92" s="202"/>
      <c r="X92" s="202"/>
      <c r="Y92" s="202"/>
      <c r="Z92" s="202"/>
      <c r="AA92" s="202"/>
      <c r="AB92" s="202"/>
      <c r="AC92" s="202"/>
      <c r="AD92" s="204">
        <v>51147</v>
      </c>
      <c r="AE92" s="204"/>
      <c r="AF92" s="231"/>
      <c r="AG92" s="231"/>
      <c r="AH92" s="231"/>
      <c r="AI92" s="231"/>
      <c r="AJ92" s="233"/>
      <c r="AK92" s="233"/>
      <c r="AL92" s="233"/>
      <c r="AM92" s="233"/>
      <c r="AN92" s="196">
        <f t="shared" si="10"/>
        <v>51147</v>
      </c>
      <c r="AO92" s="197">
        <f t="shared" si="11"/>
        <v>51147</v>
      </c>
    </row>
    <row r="93" spans="1:41" ht="33.75" x14ac:dyDescent="0.25">
      <c r="A93" s="157"/>
      <c r="B93" s="159"/>
      <c r="C93" s="200">
        <v>279</v>
      </c>
      <c r="D93" s="201" t="s">
        <v>167</v>
      </c>
      <c r="E93" s="202"/>
      <c r="F93" s="202"/>
      <c r="G93" s="202"/>
      <c r="H93" s="203"/>
      <c r="I93" s="202"/>
      <c r="J93" s="202"/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  <c r="Z93" s="202"/>
      <c r="AA93" s="202"/>
      <c r="AB93" s="202"/>
      <c r="AC93" s="202"/>
      <c r="AD93" s="204"/>
      <c r="AE93" s="204">
        <v>50000</v>
      </c>
      <c r="AF93" s="231"/>
      <c r="AG93" s="231"/>
      <c r="AH93" s="231"/>
      <c r="AI93" s="231"/>
      <c r="AJ93" s="233"/>
      <c r="AK93" s="233"/>
      <c r="AL93" s="233"/>
      <c r="AM93" s="233"/>
      <c r="AN93" s="196">
        <f t="shared" si="10"/>
        <v>50000</v>
      </c>
      <c r="AO93" s="197">
        <f t="shared" si="11"/>
        <v>50000</v>
      </c>
    </row>
    <row r="94" spans="1:41" s="131" customFormat="1" ht="16.5" thickBot="1" x14ac:dyDescent="0.3">
      <c r="A94" s="155"/>
      <c r="B94" s="154" t="s">
        <v>59</v>
      </c>
      <c r="C94" s="198"/>
      <c r="D94" s="243" t="s">
        <v>168</v>
      </c>
      <c r="E94" s="191">
        <f t="shared" ref="E94:AM94" si="25">SUM(E95:E99)</f>
        <v>0</v>
      </c>
      <c r="F94" s="191">
        <f t="shared" si="25"/>
        <v>0</v>
      </c>
      <c r="G94" s="191">
        <f t="shared" si="25"/>
        <v>0</v>
      </c>
      <c r="H94" s="191">
        <f t="shared" si="25"/>
        <v>0</v>
      </c>
      <c r="I94" s="191">
        <f t="shared" si="25"/>
        <v>0</v>
      </c>
      <c r="J94" s="191">
        <f t="shared" si="25"/>
        <v>0</v>
      </c>
      <c r="K94" s="191">
        <f t="shared" si="25"/>
        <v>0</v>
      </c>
      <c r="L94" s="191">
        <f t="shared" si="25"/>
        <v>0</v>
      </c>
      <c r="M94" s="191">
        <f t="shared" si="25"/>
        <v>0</v>
      </c>
      <c r="N94" s="191">
        <f t="shared" si="25"/>
        <v>0</v>
      </c>
      <c r="O94" s="191">
        <f t="shared" si="25"/>
        <v>0</v>
      </c>
      <c r="P94" s="191">
        <f t="shared" si="25"/>
        <v>0</v>
      </c>
      <c r="Q94" s="191">
        <f t="shared" si="25"/>
        <v>0</v>
      </c>
      <c r="R94" s="191">
        <f t="shared" si="25"/>
        <v>1710492</v>
      </c>
      <c r="S94" s="191">
        <f t="shared" si="25"/>
        <v>744711</v>
      </c>
      <c r="T94" s="191">
        <f t="shared" si="25"/>
        <v>0</v>
      </c>
      <c r="U94" s="191">
        <f t="shared" si="25"/>
        <v>0</v>
      </c>
      <c r="V94" s="191">
        <f t="shared" si="25"/>
        <v>0</v>
      </c>
      <c r="W94" s="191">
        <f t="shared" si="25"/>
        <v>0</v>
      </c>
      <c r="X94" s="191">
        <f t="shared" si="25"/>
        <v>0</v>
      </c>
      <c r="Y94" s="191">
        <f t="shared" si="25"/>
        <v>0</v>
      </c>
      <c r="Z94" s="191">
        <f t="shared" si="25"/>
        <v>0</v>
      </c>
      <c r="AA94" s="191">
        <f t="shared" si="25"/>
        <v>0</v>
      </c>
      <c r="AB94" s="191">
        <f t="shared" si="25"/>
        <v>0</v>
      </c>
      <c r="AC94" s="191">
        <f t="shared" si="25"/>
        <v>0</v>
      </c>
      <c r="AD94" s="194">
        <f t="shared" si="25"/>
        <v>0</v>
      </c>
      <c r="AE94" s="194">
        <f t="shared" si="25"/>
        <v>0</v>
      </c>
      <c r="AF94" s="244">
        <f t="shared" si="25"/>
        <v>0</v>
      </c>
      <c r="AG94" s="244">
        <f t="shared" si="25"/>
        <v>0</v>
      </c>
      <c r="AH94" s="244">
        <f t="shared" si="25"/>
        <v>0</v>
      </c>
      <c r="AI94" s="244">
        <f t="shared" si="25"/>
        <v>2408484</v>
      </c>
      <c r="AJ94" s="245">
        <f t="shared" si="25"/>
        <v>0</v>
      </c>
      <c r="AK94" s="245">
        <f t="shared" si="25"/>
        <v>0</v>
      </c>
      <c r="AL94" s="245">
        <f t="shared" si="25"/>
        <v>0</v>
      </c>
      <c r="AM94" s="245">
        <f t="shared" si="25"/>
        <v>0</v>
      </c>
      <c r="AN94" s="196">
        <f t="shared" si="10"/>
        <v>2455203</v>
      </c>
      <c r="AO94" s="197">
        <f t="shared" si="11"/>
        <v>4863687</v>
      </c>
    </row>
    <row r="95" spans="1:41" x14ac:dyDescent="0.25">
      <c r="A95" s="157"/>
      <c r="B95" s="159"/>
      <c r="C95" s="246" t="s">
        <v>75</v>
      </c>
      <c r="D95" s="247" t="s">
        <v>169</v>
      </c>
      <c r="E95" s="202"/>
      <c r="F95" s="202"/>
      <c r="G95" s="202"/>
      <c r="H95" s="203"/>
      <c r="I95" s="202"/>
      <c r="J95" s="202"/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4"/>
      <c r="AE95" s="204"/>
      <c r="AF95" s="231"/>
      <c r="AG95" s="231"/>
      <c r="AH95" s="231"/>
      <c r="AI95" s="231"/>
      <c r="AJ95" s="233"/>
      <c r="AK95" s="233"/>
      <c r="AL95" s="233"/>
      <c r="AM95" s="233"/>
      <c r="AN95" s="196">
        <f t="shared" si="10"/>
        <v>0</v>
      </c>
      <c r="AO95" s="197">
        <f t="shared" si="11"/>
        <v>0</v>
      </c>
    </row>
    <row r="96" spans="1:41" ht="22.5" customHeight="1" x14ac:dyDescent="0.25">
      <c r="A96" s="157"/>
      <c r="B96" s="159"/>
      <c r="C96" s="246" t="s">
        <v>91</v>
      </c>
      <c r="D96" s="247" t="s">
        <v>170</v>
      </c>
      <c r="E96" s="202"/>
      <c r="F96" s="202"/>
      <c r="G96" s="202"/>
      <c r="H96" s="203"/>
      <c r="I96" s="202"/>
      <c r="J96" s="202"/>
      <c r="K96" s="202"/>
      <c r="L96" s="202"/>
      <c r="M96" s="202"/>
      <c r="N96" s="202"/>
      <c r="O96" s="202"/>
      <c r="P96" s="202"/>
      <c r="Q96" s="202"/>
      <c r="R96" s="202">
        <v>1710492</v>
      </c>
      <c r="S96" s="202"/>
      <c r="T96" s="202"/>
      <c r="U96" s="202"/>
      <c r="V96" s="202"/>
      <c r="W96" s="202"/>
      <c r="X96" s="202"/>
      <c r="Y96" s="202"/>
      <c r="Z96" s="202"/>
      <c r="AA96" s="202"/>
      <c r="AB96" s="202"/>
      <c r="AC96" s="202"/>
      <c r="AD96" s="204"/>
      <c r="AE96" s="204"/>
      <c r="AF96" s="231"/>
      <c r="AG96" s="231"/>
      <c r="AH96" s="231"/>
      <c r="AI96" s="231"/>
      <c r="AJ96" s="233"/>
      <c r="AK96" s="233"/>
      <c r="AL96" s="233"/>
      <c r="AM96" s="233"/>
      <c r="AN96" s="196">
        <f t="shared" si="10"/>
        <v>1710492</v>
      </c>
      <c r="AO96" s="197">
        <f t="shared" si="11"/>
        <v>1710492</v>
      </c>
    </row>
    <row r="97" spans="1:41" x14ac:dyDescent="0.25">
      <c r="A97" s="157"/>
      <c r="B97" s="159"/>
      <c r="C97" s="248" t="s">
        <v>171</v>
      </c>
      <c r="D97" s="201" t="s">
        <v>172</v>
      </c>
      <c r="E97" s="202"/>
      <c r="F97" s="202"/>
      <c r="G97" s="202"/>
      <c r="H97" s="203"/>
      <c r="I97" s="202"/>
      <c r="J97" s="202"/>
      <c r="K97" s="202"/>
      <c r="L97" s="202"/>
      <c r="M97" s="202"/>
      <c r="N97" s="202"/>
      <c r="O97" s="202"/>
      <c r="P97" s="202"/>
      <c r="Q97" s="202"/>
      <c r="R97" s="202"/>
      <c r="S97" s="202">
        <v>744711</v>
      </c>
      <c r="T97" s="202"/>
      <c r="U97" s="202"/>
      <c r="V97" s="202"/>
      <c r="W97" s="202"/>
      <c r="X97" s="202"/>
      <c r="Y97" s="202"/>
      <c r="Z97" s="202"/>
      <c r="AA97" s="202"/>
      <c r="AB97" s="202"/>
      <c r="AC97" s="202"/>
      <c r="AD97" s="204"/>
      <c r="AE97" s="204"/>
      <c r="AF97" s="231"/>
      <c r="AG97" s="231"/>
      <c r="AH97" s="231"/>
      <c r="AI97" s="231"/>
      <c r="AJ97" s="233"/>
      <c r="AK97" s="233"/>
      <c r="AL97" s="233"/>
      <c r="AM97" s="233"/>
      <c r="AN97" s="196">
        <f t="shared" ref="AN97:AN160" si="26">SUM(E97:AE97)</f>
        <v>744711</v>
      </c>
      <c r="AO97" s="197">
        <f t="shared" si="11"/>
        <v>744711</v>
      </c>
    </row>
    <row r="98" spans="1:41" x14ac:dyDescent="0.25">
      <c r="A98" s="157"/>
      <c r="B98" s="159"/>
      <c r="C98" s="248" t="s">
        <v>173</v>
      </c>
      <c r="D98" s="201" t="s">
        <v>174</v>
      </c>
      <c r="E98" s="202"/>
      <c r="F98" s="202"/>
      <c r="G98" s="202"/>
      <c r="H98" s="203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2"/>
      <c r="AA98" s="202"/>
      <c r="AB98" s="202"/>
      <c r="AC98" s="202"/>
      <c r="AD98" s="204"/>
      <c r="AE98" s="204"/>
      <c r="AF98" s="231"/>
      <c r="AG98" s="231"/>
      <c r="AH98" s="231"/>
      <c r="AI98" s="231">
        <v>2408484</v>
      </c>
      <c r="AJ98" s="233"/>
      <c r="AK98" s="233"/>
      <c r="AL98" s="233"/>
      <c r="AM98" s="233"/>
      <c r="AN98" s="196">
        <f t="shared" si="26"/>
        <v>0</v>
      </c>
      <c r="AO98" s="197"/>
    </row>
    <row r="99" spans="1:41" x14ac:dyDescent="0.25">
      <c r="A99" s="157"/>
      <c r="B99" s="159"/>
      <c r="C99" s="246"/>
      <c r="D99" s="201"/>
      <c r="E99" s="202"/>
      <c r="F99" s="202"/>
      <c r="G99" s="202"/>
      <c r="H99" s="203"/>
      <c r="I99" s="202"/>
      <c r="J99" s="202"/>
      <c r="K99" s="202"/>
      <c r="L99" s="202"/>
      <c r="M99" s="202"/>
      <c r="N99" s="202"/>
      <c r="O99" s="202"/>
      <c r="P99" s="202"/>
      <c r="Q99" s="202"/>
      <c r="R99" s="202"/>
      <c r="S99" s="202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4"/>
      <c r="AE99" s="204"/>
      <c r="AF99" s="231"/>
      <c r="AG99" s="231"/>
      <c r="AH99" s="231"/>
      <c r="AI99" s="231"/>
      <c r="AJ99" s="233"/>
      <c r="AK99" s="233"/>
      <c r="AL99" s="233"/>
      <c r="AM99" s="233"/>
      <c r="AN99" s="196">
        <f t="shared" si="26"/>
        <v>0</v>
      </c>
      <c r="AO99" s="197">
        <f t="shared" ref="AO99:AO161" si="27">SUM(E99:AI99)</f>
        <v>0</v>
      </c>
    </row>
    <row r="100" spans="1:41" s="131" customFormat="1" x14ac:dyDescent="0.25">
      <c r="A100" s="155"/>
      <c r="B100" s="154" t="s">
        <v>94</v>
      </c>
      <c r="C100" s="198"/>
      <c r="D100" s="199" t="s">
        <v>95</v>
      </c>
      <c r="E100" s="191">
        <f t="shared" ref="E100:AM100" si="28">SUM(E101:E206)</f>
        <v>25148359</v>
      </c>
      <c r="F100" s="191">
        <f t="shared" si="28"/>
        <v>0</v>
      </c>
      <c r="G100" s="191">
        <f t="shared" si="28"/>
        <v>1113028</v>
      </c>
      <c r="H100" s="192">
        <f t="shared" si="28"/>
        <v>4596862</v>
      </c>
      <c r="I100" s="191">
        <f t="shared" si="28"/>
        <v>-12000</v>
      </c>
      <c r="J100" s="191">
        <f t="shared" si="28"/>
        <v>0</v>
      </c>
      <c r="K100" s="191">
        <f t="shared" si="28"/>
        <v>0</v>
      </c>
      <c r="L100" s="191">
        <f t="shared" si="28"/>
        <v>0</v>
      </c>
      <c r="M100" s="191">
        <f t="shared" si="28"/>
        <v>0</v>
      </c>
      <c r="N100" s="191">
        <f t="shared" si="28"/>
        <v>343590</v>
      </c>
      <c r="O100" s="191">
        <f t="shared" si="28"/>
        <v>0</v>
      </c>
      <c r="P100" s="191">
        <f t="shared" si="28"/>
        <v>0</v>
      </c>
      <c r="Q100" s="191">
        <f t="shared" si="28"/>
        <v>1243483</v>
      </c>
      <c r="R100" s="191">
        <f t="shared" si="28"/>
        <v>0</v>
      </c>
      <c r="S100" s="191">
        <f t="shared" si="28"/>
        <v>0</v>
      </c>
      <c r="T100" s="191">
        <f t="shared" si="28"/>
        <v>0</v>
      </c>
      <c r="U100" s="191">
        <f t="shared" si="28"/>
        <v>-1318845</v>
      </c>
      <c r="V100" s="191">
        <f t="shared" si="28"/>
        <v>2366276</v>
      </c>
      <c r="W100" s="191">
        <f t="shared" si="28"/>
        <v>174917</v>
      </c>
      <c r="X100" s="191">
        <f t="shared" si="28"/>
        <v>0</v>
      </c>
      <c r="Y100" s="191">
        <f t="shared" si="28"/>
        <v>240279</v>
      </c>
      <c r="Z100" s="191">
        <f t="shared" si="28"/>
        <v>0</v>
      </c>
      <c r="AA100" s="191">
        <f t="shared" si="28"/>
        <v>300000</v>
      </c>
      <c r="AB100" s="191">
        <f t="shared" si="28"/>
        <v>0</v>
      </c>
      <c r="AC100" s="191">
        <f t="shared" si="28"/>
        <v>0</v>
      </c>
      <c r="AD100" s="194">
        <f t="shared" si="28"/>
        <v>-772878</v>
      </c>
      <c r="AE100" s="194">
        <f t="shared" si="28"/>
        <v>0</v>
      </c>
      <c r="AF100" s="244">
        <f t="shared" si="28"/>
        <v>-1670201</v>
      </c>
      <c r="AG100" s="244">
        <f t="shared" si="28"/>
        <v>0</v>
      </c>
      <c r="AH100" s="244">
        <f t="shared" si="28"/>
        <v>-1721073</v>
      </c>
      <c r="AI100" s="244">
        <f t="shared" si="28"/>
        <v>-2108484</v>
      </c>
      <c r="AJ100" s="245">
        <f t="shared" si="28"/>
        <v>0</v>
      </c>
      <c r="AK100" s="245">
        <f t="shared" si="28"/>
        <v>0</v>
      </c>
      <c r="AL100" s="245">
        <f t="shared" si="28"/>
        <v>0</v>
      </c>
      <c r="AM100" s="245">
        <f t="shared" si="28"/>
        <v>0</v>
      </c>
      <c r="AN100" s="196">
        <f t="shared" si="26"/>
        <v>33423071</v>
      </c>
      <c r="AO100" s="197">
        <f t="shared" si="27"/>
        <v>27923313</v>
      </c>
    </row>
    <row r="101" spans="1:41" ht="25.5" x14ac:dyDescent="0.25">
      <c r="A101" s="157"/>
      <c r="B101" s="157"/>
      <c r="C101" s="206">
        <v>100</v>
      </c>
      <c r="D101" s="209" t="s">
        <v>175</v>
      </c>
      <c r="E101" s="202">
        <v>7935727</v>
      </c>
      <c r="F101" s="202"/>
      <c r="G101" s="202">
        <v>1113028</v>
      </c>
      <c r="H101" s="203"/>
      <c r="I101" s="202"/>
      <c r="J101" s="202"/>
      <c r="K101" s="202"/>
      <c r="L101" s="202"/>
      <c r="M101" s="202"/>
      <c r="N101" s="202"/>
      <c r="O101" s="202"/>
      <c r="P101" s="202"/>
      <c r="Q101" s="202"/>
      <c r="R101" s="202"/>
      <c r="S101" s="202"/>
      <c r="T101" s="202"/>
      <c r="U101" s="202">
        <v>-1248755</v>
      </c>
      <c r="V101" s="202"/>
      <c r="W101" s="202">
        <v>-521472</v>
      </c>
      <c r="X101" s="202"/>
      <c r="Y101" s="202">
        <v>240279</v>
      </c>
      <c r="Z101" s="202"/>
      <c r="AA101" s="202"/>
      <c r="AB101" s="202"/>
      <c r="AC101" s="202"/>
      <c r="AD101" s="204"/>
      <c r="AE101" s="204"/>
      <c r="AF101" s="231"/>
      <c r="AG101" s="231"/>
      <c r="AH101" s="231"/>
      <c r="AI101" s="231"/>
      <c r="AJ101" s="233"/>
      <c r="AK101" s="233"/>
      <c r="AL101" s="233"/>
      <c r="AM101" s="233"/>
      <c r="AN101" s="196">
        <f t="shared" si="26"/>
        <v>7518807</v>
      </c>
      <c r="AO101" s="197">
        <f t="shared" si="27"/>
        <v>7518807</v>
      </c>
    </row>
    <row r="102" spans="1:41" ht="25.5" x14ac:dyDescent="0.25">
      <c r="A102" s="157"/>
      <c r="B102" s="157"/>
      <c r="C102" s="206">
        <v>125</v>
      </c>
      <c r="D102" s="209" t="s">
        <v>176</v>
      </c>
      <c r="E102" s="202">
        <v>5053565</v>
      </c>
      <c r="F102" s="202"/>
      <c r="G102" s="202"/>
      <c r="H102" s="203">
        <v>3155466</v>
      </c>
      <c r="I102" s="202"/>
      <c r="J102" s="202"/>
      <c r="K102" s="202"/>
      <c r="L102" s="202"/>
      <c r="M102" s="202"/>
      <c r="N102" s="202"/>
      <c r="O102" s="202"/>
      <c r="P102" s="202"/>
      <c r="Q102" s="202"/>
      <c r="R102" s="202"/>
      <c r="S102" s="202"/>
      <c r="T102" s="202"/>
      <c r="U102" s="202">
        <v>-773488</v>
      </c>
      <c r="V102" s="202"/>
      <c r="W102" s="202">
        <v>-435543</v>
      </c>
      <c r="X102" s="202"/>
      <c r="Y102" s="202"/>
      <c r="Z102" s="202"/>
      <c r="AA102" s="202"/>
      <c r="AB102" s="202"/>
      <c r="AC102" s="202"/>
      <c r="AD102" s="204"/>
      <c r="AE102" s="204"/>
      <c r="AF102" s="231"/>
      <c r="AG102" s="231"/>
      <c r="AH102" s="231"/>
      <c r="AI102" s="231"/>
      <c r="AJ102" s="233"/>
      <c r="AK102" s="233"/>
      <c r="AL102" s="233"/>
      <c r="AM102" s="233"/>
      <c r="AN102" s="196">
        <f t="shared" si="26"/>
        <v>7000000</v>
      </c>
      <c r="AO102" s="197">
        <f t="shared" si="27"/>
        <v>7000000</v>
      </c>
    </row>
    <row r="103" spans="1:41" ht="25.5" customHeight="1" x14ac:dyDescent="0.25">
      <c r="A103" s="157"/>
      <c r="B103" s="157"/>
      <c r="C103" s="249">
        <v>150</v>
      </c>
      <c r="D103" s="247" t="s">
        <v>177</v>
      </c>
      <c r="E103" s="202"/>
      <c r="F103" s="202"/>
      <c r="G103" s="202"/>
      <c r="H103" s="203">
        <v>1734749</v>
      </c>
      <c r="I103" s="202"/>
      <c r="J103" s="202"/>
      <c r="K103" s="202"/>
      <c r="L103" s="202"/>
      <c r="M103" s="202"/>
      <c r="N103" s="202"/>
      <c r="O103" s="202"/>
      <c r="P103" s="202"/>
      <c r="Q103" s="202"/>
      <c r="R103" s="202"/>
      <c r="S103" s="202"/>
      <c r="T103" s="202"/>
      <c r="U103" s="202"/>
      <c r="V103" s="202"/>
      <c r="W103" s="202"/>
      <c r="X103" s="202"/>
      <c r="Y103" s="202"/>
      <c r="Z103" s="202"/>
      <c r="AA103" s="202"/>
      <c r="AB103" s="202"/>
      <c r="AC103" s="202"/>
      <c r="AD103" s="204"/>
      <c r="AE103" s="204"/>
      <c r="AF103" s="231">
        <v>-566291</v>
      </c>
      <c r="AG103" s="231"/>
      <c r="AH103" s="231">
        <v>-750526</v>
      </c>
      <c r="AI103" s="231">
        <v>-70532</v>
      </c>
      <c r="AJ103" s="233"/>
      <c r="AK103" s="233"/>
      <c r="AL103" s="233"/>
      <c r="AM103" s="233"/>
      <c r="AN103" s="196">
        <f t="shared" si="26"/>
        <v>1734749</v>
      </c>
      <c r="AO103" s="197">
        <f t="shared" si="27"/>
        <v>347400</v>
      </c>
    </row>
    <row r="104" spans="1:41" ht="25.5" x14ac:dyDescent="0.25">
      <c r="A104" s="157"/>
      <c r="B104" s="157"/>
      <c r="C104" s="200">
        <v>207</v>
      </c>
      <c r="D104" s="201" t="s">
        <v>178</v>
      </c>
      <c r="E104" s="202"/>
      <c r="F104" s="202"/>
      <c r="G104" s="202"/>
      <c r="H104" s="203"/>
      <c r="I104" s="202"/>
      <c r="J104" s="202"/>
      <c r="K104" s="202"/>
      <c r="L104" s="202"/>
      <c r="M104" s="202"/>
      <c r="N104" s="202"/>
      <c r="O104" s="202"/>
      <c r="P104" s="202"/>
      <c r="Q104" s="202"/>
      <c r="R104" s="202"/>
      <c r="S104" s="202"/>
      <c r="T104" s="202"/>
      <c r="U104" s="202"/>
      <c r="V104" s="202"/>
      <c r="W104" s="202"/>
      <c r="X104" s="202"/>
      <c r="Y104" s="202"/>
      <c r="Z104" s="202"/>
      <c r="AA104" s="202"/>
      <c r="AB104" s="202"/>
      <c r="AC104" s="202"/>
      <c r="AD104" s="204"/>
      <c r="AE104" s="204"/>
      <c r="AF104" s="231"/>
      <c r="AG104" s="231"/>
      <c r="AH104" s="231"/>
      <c r="AI104" s="231"/>
      <c r="AJ104" s="233"/>
      <c r="AK104" s="233"/>
      <c r="AL104" s="233"/>
      <c r="AM104" s="233"/>
      <c r="AN104" s="196">
        <f t="shared" si="26"/>
        <v>0</v>
      </c>
      <c r="AO104" s="197">
        <f t="shared" si="27"/>
        <v>0</v>
      </c>
    </row>
    <row r="105" spans="1:41" s="250" customFormat="1" ht="54" customHeight="1" x14ac:dyDescent="0.25">
      <c r="A105" s="157"/>
      <c r="B105" s="159"/>
      <c r="C105" s="206">
        <v>271</v>
      </c>
      <c r="D105" s="209" t="s">
        <v>179</v>
      </c>
      <c r="E105" s="202">
        <v>3094</v>
      </c>
      <c r="F105" s="202"/>
      <c r="G105" s="202"/>
      <c r="H105" s="203">
        <v>399282</v>
      </c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4"/>
      <c r="AE105" s="204"/>
      <c r="AF105" s="231"/>
      <c r="AG105" s="231"/>
      <c r="AH105" s="231">
        <v>-158973</v>
      </c>
      <c r="AI105" s="231"/>
      <c r="AJ105" s="233"/>
      <c r="AK105" s="233"/>
      <c r="AL105" s="233"/>
      <c r="AM105" s="233"/>
      <c r="AN105" s="196">
        <f t="shared" si="26"/>
        <v>402376</v>
      </c>
      <c r="AO105" s="197">
        <f t="shared" si="27"/>
        <v>243403</v>
      </c>
    </row>
    <row r="106" spans="1:41" s="250" customFormat="1" ht="38.25" x14ac:dyDescent="0.25">
      <c r="A106" s="157"/>
      <c r="B106" s="159"/>
      <c r="C106" s="206">
        <v>274</v>
      </c>
      <c r="D106" s="209" t="s">
        <v>180</v>
      </c>
      <c r="E106" s="202"/>
      <c r="F106" s="202"/>
      <c r="G106" s="202"/>
      <c r="H106" s="203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4"/>
      <c r="AE106" s="204"/>
      <c r="AF106" s="231"/>
      <c r="AG106" s="231"/>
      <c r="AH106" s="231"/>
      <c r="AI106" s="231"/>
      <c r="AJ106" s="233"/>
      <c r="AK106" s="233"/>
      <c r="AL106" s="233"/>
      <c r="AM106" s="233"/>
      <c r="AN106" s="196">
        <f t="shared" si="26"/>
        <v>0</v>
      </c>
      <c r="AO106" s="197">
        <f t="shared" si="27"/>
        <v>0</v>
      </c>
    </row>
    <row r="107" spans="1:41" s="250" customFormat="1" ht="38.25" x14ac:dyDescent="0.25">
      <c r="A107" s="157"/>
      <c r="B107" s="159"/>
      <c r="C107" s="206">
        <v>275</v>
      </c>
      <c r="D107" s="209" t="s">
        <v>181</v>
      </c>
      <c r="E107" s="202">
        <v>165257</v>
      </c>
      <c r="F107" s="202"/>
      <c r="G107" s="202"/>
      <c r="H107" s="203">
        <v>-19427</v>
      </c>
      <c r="I107" s="202"/>
      <c r="J107" s="202"/>
      <c r="K107" s="202"/>
      <c r="L107" s="202"/>
      <c r="M107" s="202"/>
      <c r="N107" s="202"/>
      <c r="O107" s="202"/>
      <c r="P107" s="202"/>
      <c r="Q107" s="202"/>
      <c r="R107" s="202"/>
      <c r="S107" s="202"/>
      <c r="T107" s="202"/>
      <c r="U107" s="202"/>
      <c r="V107" s="202"/>
      <c r="W107" s="202"/>
      <c r="X107" s="202"/>
      <c r="Y107" s="202"/>
      <c r="Z107" s="202"/>
      <c r="AA107" s="202"/>
      <c r="AB107" s="202"/>
      <c r="AC107" s="202"/>
      <c r="AD107" s="204"/>
      <c r="AE107" s="204"/>
      <c r="AF107" s="231">
        <v>-145830</v>
      </c>
      <c r="AG107" s="231"/>
      <c r="AH107" s="231"/>
      <c r="AI107" s="231"/>
      <c r="AJ107" s="233"/>
      <c r="AK107" s="233"/>
      <c r="AL107" s="233"/>
      <c r="AM107" s="233"/>
      <c r="AN107" s="196">
        <f t="shared" si="26"/>
        <v>145830</v>
      </c>
      <c r="AO107" s="197">
        <f t="shared" si="27"/>
        <v>0</v>
      </c>
    </row>
    <row r="108" spans="1:41" s="250" customFormat="1" ht="25.5" x14ac:dyDescent="0.25">
      <c r="A108" s="157"/>
      <c r="B108" s="159"/>
      <c r="C108" s="241">
        <v>276</v>
      </c>
      <c r="D108" s="242" t="s">
        <v>182</v>
      </c>
      <c r="E108" s="202"/>
      <c r="F108" s="202"/>
      <c r="G108" s="202"/>
      <c r="H108" s="203"/>
      <c r="I108" s="202"/>
      <c r="J108" s="202"/>
      <c r="K108" s="202"/>
      <c r="L108" s="202"/>
      <c r="M108" s="202"/>
      <c r="N108" s="202"/>
      <c r="O108" s="202"/>
      <c r="P108" s="202"/>
      <c r="Q108" s="202"/>
      <c r="R108" s="202"/>
      <c r="S108" s="202"/>
      <c r="T108" s="202"/>
      <c r="U108" s="202"/>
      <c r="V108" s="202"/>
      <c r="W108" s="202"/>
      <c r="X108" s="202"/>
      <c r="Y108" s="202"/>
      <c r="Z108" s="202"/>
      <c r="AA108" s="202"/>
      <c r="AB108" s="202"/>
      <c r="AC108" s="202"/>
      <c r="AD108" s="204"/>
      <c r="AE108" s="204"/>
      <c r="AF108" s="231"/>
      <c r="AG108" s="231"/>
      <c r="AH108" s="231"/>
      <c r="AI108" s="231"/>
      <c r="AJ108" s="233"/>
      <c r="AK108" s="233"/>
      <c r="AL108" s="233"/>
      <c r="AM108" s="233"/>
      <c r="AN108" s="196">
        <f t="shared" si="26"/>
        <v>0</v>
      </c>
      <c r="AO108" s="197">
        <f t="shared" si="27"/>
        <v>0</v>
      </c>
    </row>
    <row r="109" spans="1:41" s="250" customFormat="1" ht="38.25" x14ac:dyDescent="0.25">
      <c r="A109" s="157"/>
      <c r="B109" s="159"/>
      <c r="C109" s="206">
        <v>286</v>
      </c>
      <c r="D109" s="209" t="s">
        <v>183</v>
      </c>
      <c r="E109" s="202">
        <v>246317</v>
      </c>
      <c r="F109" s="202"/>
      <c r="G109" s="202"/>
      <c r="H109" s="203">
        <v>-246317</v>
      </c>
      <c r="I109" s="202"/>
      <c r="J109" s="202"/>
      <c r="K109" s="202"/>
      <c r="L109" s="202"/>
      <c r="M109" s="202"/>
      <c r="N109" s="202"/>
      <c r="O109" s="202"/>
      <c r="P109" s="202"/>
      <c r="Q109" s="202"/>
      <c r="R109" s="202"/>
      <c r="S109" s="202"/>
      <c r="T109" s="202"/>
      <c r="U109" s="202"/>
      <c r="V109" s="202"/>
      <c r="W109" s="202"/>
      <c r="X109" s="202"/>
      <c r="Y109" s="202"/>
      <c r="Z109" s="202"/>
      <c r="AA109" s="202"/>
      <c r="AB109" s="202"/>
      <c r="AC109" s="202"/>
      <c r="AD109" s="204"/>
      <c r="AE109" s="204"/>
      <c r="AF109" s="231"/>
      <c r="AG109" s="231"/>
      <c r="AH109" s="231">
        <v>2485</v>
      </c>
      <c r="AI109" s="231"/>
      <c r="AJ109" s="233"/>
      <c r="AK109" s="233"/>
      <c r="AL109" s="233"/>
      <c r="AM109" s="233"/>
      <c r="AN109" s="196">
        <f t="shared" si="26"/>
        <v>0</v>
      </c>
      <c r="AO109" s="197">
        <f t="shared" si="27"/>
        <v>2485</v>
      </c>
    </row>
    <row r="110" spans="1:41" s="250" customFormat="1" ht="38.25" x14ac:dyDescent="0.25">
      <c r="A110" s="157"/>
      <c r="B110" s="159"/>
      <c r="C110" s="206">
        <v>287</v>
      </c>
      <c r="D110" s="209" t="s">
        <v>184</v>
      </c>
      <c r="E110" s="202"/>
      <c r="F110" s="202"/>
      <c r="G110" s="202"/>
      <c r="H110" s="203"/>
      <c r="I110" s="202"/>
      <c r="J110" s="202"/>
      <c r="K110" s="202"/>
      <c r="L110" s="202"/>
      <c r="M110" s="202"/>
      <c r="N110" s="202"/>
      <c r="O110" s="202"/>
      <c r="P110" s="202"/>
      <c r="Q110" s="202"/>
      <c r="R110" s="202"/>
      <c r="S110" s="202"/>
      <c r="T110" s="202"/>
      <c r="U110" s="202"/>
      <c r="V110" s="202"/>
      <c r="W110" s="202"/>
      <c r="X110" s="202"/>
      <c r="Y110" s="202"/>
      <c r="Z110" s="202"/>
      <c r="AA110" s="202"/>
      <c r="AB110" s="202"/>
      <c r="AC110" s="202"/>
      <c r="AD110" s="204"/>
      <c r="AE110" s="204"/>
      <c r="AF110" s="231"/>
      <c r="AG110" s="231"/>
      <c r="AH110" s="231"/>
      <c r="AI110" s="231"/>
      <c r="AJ110" s="233"/>
      <c r="AK110" s="233"/>
      <c r="AL110" s="233"/>
      <c r="AM110" s="233"/>
      <c r="AN110" s="196">
        <f t="shared" si="26"/>
        <v>0</v>
      </c>
      <c r="AO110" s="197">
        <f t="shared" si="27"/>
        <v>0</v>
      </c>
    </row>
    <row r="111" spans="1:41" s="250" customFormat="1" ht="25.5" x14ac:dyDescent="0.25">
      <c r="A111" s="157"/>
      <c r="B111" s="159"/>
      <c r="C111" s="251">
        <v>288</v>
      </c>
      <c r="D111" s="252" t="s">
        <v>185</v>
      </c>
      <c r="E111" s="202"/>
      <c r="F111" s="202"/>
      <c r="G111" s="202"/>
      <c r="H111" s="203">
        <v>4104</v>
      </c>
      <c r="I111" s="202"/>
      <c r="J111" s="202"/>
      <c r="K111" s="202"/>
      <c r="L111" s="202"/>
      <c r="M111" s="202"/>
      <c r="N111" s="202"/>
      <c r="O111" s="202"/>
      <c r="P111" s="202"/>
      <c r="Q111" s="202"/>
      <c r="R111" s="202"/>
      <c r="S111" s="202"/>
      <c r="T111" s="202"/>
      <c r="U111" s="202"/>
      <c r="V111" s="202"/>
      <c r="W111" s="202"/>
      <c r="X111" s="202"/>
      <c r="Y111" s="202"/>
      <c r="Z111" s="202"/>
      <c r="AA111" s="202"/>
      <c r="AB111" s="202"/>
      <c r="AC111" s="202"/>
      <c r="AD111" s="204"/>
      <c r="AE111" s="204"/>
      <c r="AF111" s="231"/>
      <c r="AG111" s="231"/>
      <c r="AH111" s="231">
        <v>-300</v>
      </c>
      <c r="AI111" s="231"/>
      <c r="AJ111" s="233"/>
      <c r="AK111" s="233"/>
      <c r="AL111" s="233"/>
      <c r="AM111" s="233"/>
      <c r="AN111" s="196">
        <f t="shared" si="26"/>
        <v>4104</v>
      </c>
      <c r="AO111" s="197">
        <f t="shared" si="27"/>
        <v>3804</v>
      </c>
    </row>
    <row r="112" spans="1:41" s="250" customFormat="1" ht="38.25" x14ac:dyDescent="0.25">
      <c r="A112" s="157"/>
      <c r="B112" s="159"/>
      <c r="C112" s="206">
        <v>289</v>
      </c>
      <c r="D112" s="209" t="s">
        <v>186</v>
      </c>
      <c r="E112" s="202">
        <v>8839</v>
      </c>
      <c r="F112" s="202"/>
      <c r="G112" s="202"/>
      <c r="H112" s="203">
        <v>7881</v>
      </c>
      <c r="I112" s="202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2"/>
      <c r="V112" s="202"/>
      <c r="W112" s="202"/>
      <c r="X112" s="202"/>
      <c r="Y112" s="202"/>
      <c r="Z112" s="202"/>
      <c r="AA112" s="202"/>
      <c r="AB112" s="202"/>
      <c r="AC112" s="202"/>
      <c r="AD112" s="204"/>
      <c r="AE112" s="204"/>
      <c r="AF112" s="231"/>
      <c r="AG112" s="231"/>
      <c r="AH112" s="231"/>
      <c r="AI112" s="231"/>
      <c r="AJ112" s="233"/>
      <c r="AK112" s="233"/>
      <c r="AL112" s="233"/>
      <c r="AM112" s="233"/>
      <c r="AN112" s="196">
        <f t="shared" si="26"/>
        <v>16720</v>
      </c>
      <c r="AO112" s="197">
        <f t="shared" si="27"/>
        <v>16720</v>
      </c>
    </row>
    <row r="113" spans="1:41" s="250" customFormat="1" ht="38.25" x14ac:dyDescent="0.25">
      <c r="A113" s="157"/>
      <c r="B113" s="159"/>
      <c r="C113" s="251">
        <v>291</v>
      </c>
      <c r="D113" s="252" t="s">
        <v>187</v>
      </c>
      <c r="E113" s="202"/>
      <c r="F113" s="202"/>
      <c r="G113" s="202"/>
      <c r="H113" s="203"/>
      <c r="I113" s="202"/>
      <c r="J113" s="202"/>
      <c r="K113" s="202"/>
      <c r="L113" s="202"/>
      <c r="M113" s="202"/>
      <c r="N113" s="202"/>
      <c r="O113" s="202"/>
      <c r="P113" s="202"/>
      <c r="Q113" s="202"/>
      <c r="R113" s="202"/>
      <c r="S113" s="202"/>
      <c r="T113" s="202"/>
      <c r="U113" s="202"/>
      <c r="V113" s="202"/>
      <c r="W113" s="202"/>
      <c r="X113" s="202"/>
      <c r="Y113" s="202"/>
      <c r="Z113" s="202"/>
      <c r="AA113" s="202"/>
      <c r="AB113" s="202"/>
      <c r="AC113" s="202"/>
      <c r="AD113" s="204"/>
      <c r="AE113" s="204"/>
      <c r="AF113" s="231"/>
      <c r="AG113" s="231"/>
      <c r="AH113" s="231"/>
      <c r="AI113" s="231"/>
      <c r="AJ113" s="233"/>
      <c r="AK113" s="233"/>
      <c r="AL113" s="233"/>
      <c r="AM113" s="233"/>
      <c r="AN113" s="196">
        <f t="shared" si="26"/>
        <v>0</v>
      </c>
      <c r="AO113" s="197">
        <f t="shared" si="27"/>
        <v>0</v>
      </c>
    </row>
    <row r="114" spans="1:41" s="250" customFormat="1" ht="38.25" x14ac:dyDescent="0.25">
      <c r="A114" s="157"/>
      <c r="B114" s="159"/>
      <c r="C114" s="206">
        <v>292</v>
      </c>
      <c r="D114" s="209" t="s">
        <v>188</v>
      </c>
      <c r="E114" s="202">
        <v>123</v>
      </c>
      <c r="F114" s="202"/>
      <c r="G114" s="202"/>
      <c r="H114" s="203">
        <v>17143</v>
      </c>
      <c r="I114" s="202"/>
      <c r="J114" s="202"/>
      <c r="K114" s="202"/>
      <c r="L114" s="202"/>
      <c r="M114" s="202"/>
      <c r="N114" s="202"/>
      <c r="O114" s="202"/>
      <c r="P114" s="202"/>
      <c r="Q114" s="202"/>
      <c r="R114" s="202"/>
      <c r="S114" s="202"/>
      <c r="T114" s="202"/>
      <c r="U114" s="202"/>
      <c r="V114" s="202"/>
      <c r="W114" s="202"/>
      <c r="X114" s="202"/>
      <c r="Y114" s="202"/>
      <c r="Z114" s="202"/>
      <c r="AA114" s="202"/>
      <c r="AB114" s="202"/>
      <c r="AC114" s="202"/>
      <c r="AD114" s="204"/>
      <c r="AE114" s="204"/>
      <c r="AF114" s="231"/>
      <c r="AG114" s="231"/>
      <c r="AH114" s="231">
        <v>-10990</v>
      </c>
      <c r="AI114" s="231"/>
      <c r="AJ114" s="233"/>
      <c r="AK114" s="233"/>
      <c r="AL114" s="233"/>
      <c r="AM114" s="233"/>
      <c r="AN114" s="196">
        <f t="shared" si="26"/>
        <v>17266</v>
      </c>
      <c r="AO114" s="197">
        <f t="shared" si="27"/>
        <v>6276</v>
      </c>
    </row>
    <row r="115" spans="1:41" s="250" customFormat="1" ht="25.5" x14ac:dyDescent="0.25">
      <c r="A115" s="157"/>
      <c r="B115" s="159"/>
      <c r="C115" s="206">
        <v>301</v>
      </c>
      <c r="D115" s="209" t="s">
        <v>189</v>
      </c>
      <c r="E115" s="202">
        <v>306</v>
      </c>
      <c r="F115" s="202"/>
      <c r="G115" s="202"/>
      <c r="H115" s="203">
        <v>131423</v>
      </c>
      <c r="I115" s="202"/>
      <c r="J115" s="202"/>
      <c r="K115" s="202"/>
      <c r="L115" s="202"/>
      <c r="M115" s="202"/>
      <c r="N115" s="202"/>
      <c r="O115" s="202"/>
      <c r="P115" s="202"/>
      <c r="Q115" s="202"/>
      <c r="R115" s="202"/>
      <c r="S115" s="202"/>
      <c r="T115" s="202"/>
      <c r="U115" s="202"/>
      <c r="V115" s="202"/>
      <c r="W115" s="202"/>
      <c r="X115" s="202"/>
      <c r="Y115" s="202"/>
      <c r="Z115" s="202"/>
      <c r="AA115" s="202"/>
      <c r="AB115" s="202"/>
      <c r="AC115" s="202"/>
      <c r="AD115" s="204"/>
      <c r="AE115" s="204"/>
      <c r="AF115" s="231"/>
      <c r="AG115" s="231"/>
      <c r="AH115" s="231">
        <v>-72252</v>
      </c>
      <c r="AI115" s="231"/>
      <c r="AJ115" s="233"/>
      <c r="AK115" s="233"/>
      <c r="AL115" s="233"/>
      <c r="AM115" s="233"/>
      <c r="AN115" s="196">
        <f t="shared" si="26"/>
        <v>131729</v>
      </c>
      <c r="AO115" s="197">
        <f t="shared" si="27"/>
        <v>59477</v>
      </c>
    </row>
    <row r="116" spans="1:41" s="250" customFormat="1" ht="25.5" x14ac:dyDescent="0.25">
      <c r="A116" s="157"/>
      <c r="B116" s="159"/>
      <c r="C116" s="200">
        <v>302</v>
      </c>
      <c r="D116" s="201" t="s">
        <v>190</v>
      </c>
      <c r="E116" s="202">
        <v>3171</v>
      </c>
      <c r="F116" s="202"/>
      <c r="G116" s="202"/>
      <c r="H116" s="203">
        <v>37956</v>
      </c>
      <c r="I116" s="202"/>
      <c r="J116" s="202"/>
      <c r="K116" s="202"/>
      <c r="L116" s="202"/>
      <c r="M116" s="202"/>
      <c r="N116" s="202"/>
      <c r="O116" s="202"/>
      <c r="P116" s="202"/>
      <c r="Q116" s="202"/>
      <c r="R116" s="202"/>
      <c r="S116" s="202"/>
      <c r="T116" s="202"/>
      <c r="U116" s="202"/>
      <c r="V116" s="202"/>
      <c r="W116" s="202"/>
      <c r="X116" s="202"/>
      <c r="Y116" s="202"/>
      <c r="Z116" s="202"/>
      <c r="AA116" s="202"/>
      <c r="AB116" s="202"/>
      <c r="AC116" s="202"/>
      <c r="AD116" s="204"/>
      <c r="AE116" s="204"/>
      <c r="AF116" s="231"/>
      <c r="AG116" s="231"/>
      <c r="AH116" s="231">
        <v>-22870</v>
      </c>
      <c r="AI116" s="231"/>
      <c r="AJ116" s="233"/>
      <c r="AK116" s="233"/>
      <c r="AL116" s="233"/>
      <c r="AM116" s="233"/>
      <c r="AN116" s="196">
        <f t="shared" si="26"/>
        <v>41127</v>
      </c>
      <c r="AO116" s="197">
        <f t="shared" si="27"/>
        <v>18257</v>
      </c>
    </row>
    <row r="117" spans="1:41" s="250" customFormat="1" ht="25.5" x14ac:dyDescent="0.25">
      <c r="A117" s="157"/>
      <c r="B117" s="159"/>
      <c r="C117" s="206">
        <v>303</v>
      </c>
      <c r="D117" s="209" t="s">
        <v>191</v>
      </c>
      <c r="E117" s="202">
        <v>189226</v>
      </c>
      <c r="F117" s="202"/>
      <c r="G117" s="202"/>
      <c r="H117" s="203">
        <v>-3253</v>
      </c>
      <c r="I117" s="202"/>
      <c r="J117" s="202"/>
      <c r="K117" s="202"/>
      <c r="L117" s="202"/>
      <c r="M117" s="202"/>
      <c r="N117" s="202"/>
      <c r="O117" s="202"/>
      <c r="P117" s="202"/>
      <c r="Q117" s="202"/>
      <c r="R117" s="202"/>
      <c r="S117" s="202"/>
      <c r="T117" s="202"/>
      <c r="U117" s="202"/>
      <c r="V117" s="202"/>
      <c r="W117" s="202"/>
      <c r="X117" s="202"/>
      <c r="Y117" s="202"/>
      <c r="Z117" s="202"/>
      <c r="AA117" s="202"/>
      <c r="AB117" s="202"/>
      <c r="AC117" s="202"/>
      <c r="AD117" s="204"/>
      <c r="AE117" s="204"/>
      <c r="AF117" s="231"/>
      <c r="AG117" s="231"/>
      <c r="AH117" s="231">
        <v>-6123</v>
      </c>
      <c r="AI117" s="231"/>
      <c r="AJ117" s="233"/>
      <c r="AK117" s="233"/>
      <c r="AL117" s="233"/>
      <c r="AM117" s="233"/>
      <c r="AN117" s="196">
        <f t="shared" si="26"/>
        <v>185973</v>
      </c>
      <c r="AO117" s="197">
        <f t="shared" si="27"/>
        <v>179850</v>
      </c>
    </row>
    <row r="118" spans="1:41" s="250" customFormat="1" ht="25.5" x14ac:dyDescent="0.25">
      <c r="A118" s="157"/>
      <c r="B118" s="159"/>
      <c r="C118" s="206">
        <v>305</v>
      </c>
      <c r="D118" s="209" t="s">
        <v>192</v>
      </c>
      <c r="E118" s="202">
        <v>21675</v>
      </c>
      <c r="F118" s="202"/>
      <c r="G118" s="202"/>
      <c r="H118" s="203">
        <v>-20375</v>
      </c>
      <c r="I118" s="202"/>
      <c r="J118" s="202"/>
      <c r="K118" s="202"/>
      <c r="L118" s="202"/>
      <c r="M118" s="202"/>
      <c r="N118" s="202"/>
      <c r="O118" s="202"/>
      <c r="P118" s="202"/>
      <c r="Q118" s="202"/>
      <c r="R118" s="202"/>
      <c r="S118" s="202"/>
      <c r="T118" s="202"/>
      <c r="U118" s="202"/>
      <c r="V118" s="202"/>
      <c r="W118" s="202"/>
      <c r="X118" s="202"/>
      <c r="Y118" s="202"/>
      <c r="Z118" s="202"/>
      <c r="AA118" s="202"/>
      <c r="AB118" s="202"/>
      <c r="AC118" s="202"/>
      <c r="AD118" s="204"/>
      <c r="AE118" s="204"/>
      <c r="AF118" s="231"/>
      <c r="AG118" s="231"/>
      <c r="AH118" s="231"/>
      <c r="AI118" s="231"/>
      <c r="AJ118" s="233"/>
      <c r="AK118" s="233"/>
      <c r="AL118" s="233"/>
      <c r="AM118" s="233"/>
      <c r="AN118" s="196">
        <f t="shared" si="26"/>
        <v>1300</v>
      </c>
      <c r="AO118" s="197">
        <f t="shared" si="27"/>
        <v>1300</v>
      </c>
    </row>
    <row r="119" spans="1:41" s="250" customFormat="1" ht="25.5" x14ac:dyDescent="0.25">
      <c r="A119" s="157"/>
      <c r="B119" s="159"/>
      <c r="C119" s="206">
        <v>306</v>
      </c>
      <c r="D119" s="209" t="s">
        <v>193</v>
      </c>
      <c r="E119" s="202">
        <v>1161</v>
      </c>
      <c r="F119" s="202"/>
      <c r="G119" s="202"/>
      <c r="H119" s="203">
        <v>-1161</v>
      </c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4"/>
      <c r="AE119" s="204"/>
      <c r="AF119" s="231"/>
      <c r="AG119" s="231"/>
      <c r="AH119" s="231"/>
      <c r="AI119" s="231"/>
      <c r="AJ119" s="233"/>
      <c r="AK119" s="233"/>
      <c r="AL119" s="233"/>
      <c r="AM119" s="233"/>
      <c r="AN119" s="196">
        <f t="shared" si="26"/>
        <v>0</v>
      </c>
      <c r="AO119" s="197">
        <f t="shared" si="27"/>
        <v>0</v>
      </c>
    </row>
    <row r="120" spans="1:41" s="250" customFormat="1" ht="38.25" x14ac:dyDescent="0.25">
      <c r="A120" s="157"/>
      <c r="B120" s="159"/>
      <c r="C120" s="206">
        <v>307</v>
      </c>
      <c r="D120" s="209" t="s">
        <v>194</v>
      </c>
      <c r="E120" s="202">
        <v>5782</v>
      </c>
      <c r="F120" s="202"/>
      <c r="G120" s="202"/>
      <c r="H120" s="203">
        <v>18370</v>
      </c>
      <c r="I120" s="202"/>
      <c r="J120" s="202"/>
      <c r="K120" s="202"/>
      <c r="L120" s="202"/>
      <c r="M120" s="202"/>
      <c r="N120" s="202"/>
      <c r="O120" s="202"/>
      <c r="P120" s="202"/>
      <c r="Q120" s="202"/>
      <c r="R120" s="202"/>
      <c r="S120" s="202"/>
      <c r="T120" s="202"/>
      <c r="U120" s="202"/>
      <c r="V120" s="202"/>
      <c r="W120" s="202"/>
      <c r="X120" s="202"/>
      <c r="Y120" s="202"/>
      <c r="Z120" s="202"/>
      <c r="AA120" s="202"/>
      <c r="AB120" s="202"/>
      <c r="AC120" s="202"/>
      <c r="AD120" s="204"/>
      <c r="AE120" s="204"/>
      <c r="AF120" s="231"/>
      <c r="AG120" s="231"/>
      <c r="AH120" s="231">
        <v>-8400</v>
      </c>
      <c r="AI120" s="231"/>
      <c r="AJ120" s="233"/>
      <c r="AK120" s="233"/>
      <c r="AL120" s="233"/>
      <c r="AM120" s="233"/>
      <c r="AN120" s="196">
        <f t="shared" si="26"/>
        <v>24152</v>
      </c>
      <c r="AO120" s="197">
        <f t="shared" si="27"/>
        <v>15752</v>
      </c>
    </row>
    <row r="121" spans="1:41" s="257" customFormat="1" ht="25.5" x14ac:dyDescent="0.25">
      <c r="A121" s="157"/>
      <c r="B121" s="159"/>
      <c r="C121" s="206">
        <v>309</v>
      </c>
      <c r="D121" s="209" t="s">
        <v>195</v>
      </c>
      <c r="E121" s="202"/>
      <c r="F121" s="253"/>
      <c r="G121" s="253"/>
      <c r="H121" s="203"/>
      <c r="I121" s="202"/>
      <c r="J121" s="253"/>
      <c r="K121" s="253"/>
      <c r="L121" s="253"/>
      <c r="M121" s="253"/>
      <c r="N121" s="253"/>
      <c r="O121" s="253"/>
      <c r="P121" s="253"/>
      <c r="Q121" s="253"/>
      <c r="R121" s="253"/>
      <c r="S121" s="253"/>
      <c r="T121" s="253"/>
      <c r="U121" s="253"/>
      <c r="V121" s="253"/>
      <c r="W121" s="253"/>
      <c r="X121" s="253"/>
      <c r="Y121" s="253"/>
      <c r="Z121" s="253"/>
      <c r="AA121" s="253"/>
      <c r="AB121" s="253"/>
      <c r="AC121" s="253"/>
      <c r="AD121" s="254"/>
      <c r="AE121" s="254"/>
      <c r="AF121" s="255"/>
      <c r="AG121" s="255"/>
      <c r="AH121" s="255"/>
      <c r="AI121" s="255"/>
      <c r="AJ121" s="256"/>
      <c r="AK121" s="256"/>
      <c r="AL121" s="256"/>
      <c r="AM121" s="256"/>
      <c r="AN121" s="196">
        <f t="shared" si="26"/>
        <v>0</v>
      </c>
      <c r="AO121" s="197">
        <f t="shared" si="27"/>
        <v>0</v>
      </c>
    </row>
    <row r="122" spans="1:41" s="250" customFormat="1" ht="38.25" x14ac:dyDescent="0.25">
      <c r="A122" s="157"/>
      <c r="B122" s="159"/>
      <c r="C122" s="206">
        <v>310</v>
      </c>
      <c r="D122" s="209" t="s">
        <v>196</v>
      </c>
      <c r="E122" s="202">
        <v>61074</v>
      </c>
      <c r="F122" s="202"/>
      <c r="G122" s="202"/>
      <c r="H122" s="203">
        <v>-49380</v>
      </c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02"/>
      <c r="AA122" s="202"/>
      <c r="AB122" s="202"/>
      <c r="AC122" s="202"/>
      <c r="AD122" s="204"/>
      <c r="AE122" s="204"/>
      <c r="AF122" s="231"/>
      <c r="AG122" s="231"/>
      <c r="AH122" s="231"/>
      <c r="AI122" s="231"/>
      <c r="AJ122" s="233"/>
      <c r="AK122" s="233"/>
      <c r="AL122" s="233"/>
      <c r="AM122" s="233"/>
      <c r="AN122" s="196">
        <f t="shared" si="26"/>
        <v>11694</v>
      </c>
      <c r="AO122" s="197">
        <f t="shared" si="27"/>
        <v>11694</v>
      </c>
    </row>
    <row r="123" spans="1:41" s="250" customFormat="1" ht="38.25" x14ac:dyDescent="0.25">
      <c r="A123" s="157"/>
      <c r="B123" s="159"/>
      <c r="C123" s="206">
        <v>311</v>
      </c>
      <c r="D123" s="209" t="s">
        <v>197</v>
      </c>
      <c r="E123" s="202">
        <v>8732</v>
      </c>
      <c r="F123" s="202"/>
      <c r="G123" s="202"/>
      <c r="H123" s="203">
        <v>2804</v>
      </c>
      <c r="I123" s="202"/>
      <c r="J123" s="202"/>
      <c r="K123" s="202"/>
      <c r="L123" s="202"/>
      <c r="M123" s="202"/>
      <c r="N123" s="202"/>
      <c r="O123" s="202"/>
      <c r="P123" s="202"/>
      <c r="Q123" s="202"/>
      <c r="R123" s="202"/>
      <c r="S123" s="202"/>
      <c r="T123" s="202"/>
      <c r="U123" s="202"/>
      <c r="V123" s="202"/>
      <c r="W123" s="202"/>
      <c r="X123" s="202"/>
      <c r="Y123" s="202"/>
      <c r="Z123" s="202"/>
      <c r="AA123" s="202"/>
      <c r="AB123" s="202"/>
      <c r="AC123" s="202"/>
      <c r="AD123" s="204"/>
      <c r="AE123" s="204"/>
      <c r="AF123" s="231"/>
      <c r="AG123" s="231"/>
      <c r="AH123" s="231">
        <v>-7296</v>
      </c>
      <c r="AI123" s="231"/>
      <c r="AJ123" s="233"/>
      <c r="AK123" s="233"/>
      <c r="AL123" s="233"/>
      <c r="AM123" s="233"/>
      <c r="AN123" s="196">
        <f t="shared" si="26"/>
        <v>11536</v>
      </c>
      <c r="AO123" s="197">
        <f t="shared" si="27"/>
        <v>4240</v>
      </c>
    </row>
    <row r="124" spans="1:41" s="250" customFormat="1" ht="38.25" x14ac:dyDescent="0.25">
      <c r="A124" s="157"/>
      <c r="B124" s="159"/>
      <c r="C124" s="206">
        <v>315</v>
      </c>
      <c r="D124" s="209" t="s">
        <v>198</v>
      </c>
      <c r="E124" s="202">
        <v>163600</v>
      </c>
      <c r="F124" s="202"/>
      <c r="G124" s="202"/>
      <c r="H124" s="203">
        <v>-13600</v>
      </c>
      <c r="I124" s="202"/>
      <c r="J124" s="202"/>
      <c r="K124" s="202"/>
      <c r="L124" s="202"/>
      <c r="M124" s="202"/>
      <c r="N124" s="202"/>
      <c r="O124" s="202"/>
      <c r="P124" s="202"/>
      <c r="Q124" s="202"/>
      <c r="R124" s="202"/>
      <c r="S124" s="202"/>
      <c r="T124" s="202"/>
      <c r="U124" s="202"/>
      <c r="V124" s="202"/>
      <c r="W124" s="202"/>
      <c r="X124" s="202"/>
      <c r="Y124" s="202"/>
      <c r="Z124" s="202"/>
      <c r="AA124" s="202"/>
      <c r="AB124" s="202"/>
      <c r="AC124" s="202"/>
      <c r="AD124" s="204"/>
      <c r="AE124" s="204"/>
      <c r="AF124" s="231">
        <v>-100000</v>
      </c>
      <c r="AG124" s="231"/>
      <c r="AH124" s="231">
        <v>-49999</v>
      </c>
      <c r="AI124" s="231"/>
      <c r="AJ124" s="233"/>
      <c r="AK124" s="233"/>
      <c r="AL124" s="233"/>
      <c r="AM124" s="233"/>
      <c r="AN124" s="196">
        <f t="shared" si="26"/>
        <v>150000</v>
      </c>
      <c r="AO124" s="197">
        <f t="shared" si="27"/>
        <v>1</v>
      </c>
    </row>
    <row r="125" spans="1:41" s="250" customFormat="1" ht="38.25" x14ac:dyDescent="0.25">
      <c r="A125" s="157"/>
      <c r="B125" s="159"/>
      <c r="C125" s="200">
        <v>319</v>
      </c>
      <c r="D125" s="201" t="s">
        <v>199</v>
      </c>
      <c r="E125" s="202">
        <v>1033920</v>
      </c>
      <c r="F125" s="202"/>
      <c r="G125" s="202"/>
      <c r="H125" s="203"/>
      <c r="I125" s="202"/>
      <c r="J125" s="202"/>
      <c r="K125" s="202"/>
      <c r="L125" s="202"/>
      <c r="M125" s="202"/>
      <c r="N125" s="202"/>
      <c r="O125" s="202"/>
      <c r="P125" s="202"/>
      <c r="Q125" s="202"/>
      <c r="R125" s="202"/>
      <c r="S125" s="202"/>
      <c r="T125" s="202"/>
      <c r="U125" s="202"/>
      <c r="V125" s="202"/>
      <c r="W125" s="202"/>
      <c r="X125" s="202"/>
      <c r="Y125" s="202"/>
      <c r="Z125" s="202"/>
      <c r="AA125" s="202"/>
      <c r="AB125" s="202"/>
      <c r="AC125" s="202"/>
      <c r="AD125" s="204"/>
      <c r="AE125" s="204"/>
      <c r="AF125" s="231">
        <v>-236920</v>
      </c>
      <c r="AG125" s="231"/>
      <c r="AH125" s="231"/>
      <c r="AI125" s="231"/>
      <c r="AJ125" s="233"/>
      <c r="AK125" s="233"/>
      <c r="AL125" s="233"/>
      <c r="AM125" s="233"/>
      <c r="AN125" s="196">
        <f t="shared" si="26"/>
        <v>1033920</v>
      </c>
      <c r="AO125" s="197">
        <f t="shared" si="27"/>
        <v>797000</v>
      </c>
    </row>
    <row r="126" spans="1:41" s="250" customFormat="1" ht="38.25" x14ac:dyDescent="0.25">
      <c r="A126" s="157"/>
      <c r="B126" s="159"/>
      <c r="C126" s="200">
        <v>320</v>
      </c>
      <c r="D126" s="201" t="s">
        <v>200</v>
      </c>
      <c r="E126" s="202">
        <v>25697</v>
      </c>
      <c r="F126" s="202"/>
      <c r="G126" s="202"/>
      <c r="H126" s="203">
        <v>422</v>
      </c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02"/>
      <c r="AA126" s="202"/>
      <c r="AB126" s="202"/>
      <c r="AC126" s="202"/>
      <c r="AD126" s="204"/>
      <c r="AE126" s="204"/>
      <c r="AF126" s="231"/>
      <c r="AG126" s="231"/>
      <c r="AH126" s="231">
        <v>-13812</v>
      </c>
      <c r="AI126" s="231"/>
      <c r="AJ126" s="233"/>
      <c r="AK126" s="233"/>
      <c r="AL126" s="233"/>
      <c r="AM126" s="233"/>
      <c r="AN126" s="196">
        <f t="shared" si="26"/>
        <v>26119</v>
      </c>
      <c r="AO126" s="197">
        <f t="shared" si="27"/>
        <v>12307</v>
      </c>
    </row>
    <row r="127" spans="1:41" s="250" customFormat="1" ht="25.5" x14ac:dyDescent="0.25">
      <c r="A127" s="157"/>
      <c r="B127" s="159"/>
      <c r="C127" s="200">
        <v>321</v>
      </c>
      <c r="D127" s="201" t="s">
        <v>201</v>
      </c>
      <c r="E127" s="202">
        <v>385613</v>
      </c>
      <c r="F127" s="202"/>
      <c r="G127" s="202"/>
      <c r="H127" s="203">
        <v>-385613</v>
      </c>
      <c r="I127" s="202"/>
      <c r="J127" s="202"/>
      <c r="K127" s="202"/>
      <c r="L127" s="202"/>
      <c r="M127" s="202"/>
      <c r="N127" s="202"/>
      <c r="O127" s="202"/>
      <c r="P127" s="202"/>
      <c r="Q127" s="202"/>
      <c r="R127" s="202"/>
      <c r="S127" s="202"/>
      <c r="T127" s="202"/>
      <c r="U127" s="202"/>
      <c r="V127" s="202"/>
      <c r="W127" s="202"/>
      <c r="X127" s="202"/>
      <c r="Y127" s="202"/>
      <c r="Z127" s="202"/>
      <c r="AA127" s="202"/>
      <c r="AB127" s="202"/>
      <c r="AC127" s="202"/>
      <c r="AD127" s="204"/>
      <c r="AE127" s="204"/>
      <c r="AF127" s="231"/>
      <c r="AG127" s="231"/>
      <c r="AH127" s="231"/>
      <c r="AI127" s="231"/>
      <c r="AJ127" s="233"/>
      <c r="AK127" s="233"/>
      <c r="AL127" s="233"/>
      <c r="AM127" s="233"/>
      <c r="AN127" s="196">
        <f t="shared" si="26"/>
        <v>0</v>
      </c>
      <c r="AO127" s="197">
        <f t="shared" si="27"/>
        <v>0</v>
      </c>
    </row>
    <row r="128" spans="1:41" s="250" customFormat="1" ht="25.5" x14ac:dyDescent="0.25">
      <c r="A128" s="157"/>
      <c r="B128" s="159"/>
      <c r="C128" s="258">
        <v>426</v>
      </c>
      <c r="D128" s="242" t="s">
        <v>202</v>
      </c>
      <c r="E128" s="202">
        <v>2045</v>
      </c>
      <c r="F128" s="202"/>
      <c r="G128" s="202"/>
      <c r="H128" s="203">
        <v>-2045</v>
      </c>
      <c r="I128" s="202"/>
      <c r="J128" s="202"/>
      <c r="K128" s="202"/>
      <c r="L128" s="202"/>
      <c r="M128" s="202"/>
      <c r="N128" s="202"/>
      <c r="O128" s="202"/>
      <c r="P128" s="202"/>
      <c r="Q128" s="202"/>
      <c r="R128" s="202"/>
      <c r="S128" s="202"/>
      <c r="T128" s="202"/>
      <c r="U128" s="202"/>
      <c r="V128" s="202"/>
      <c r="W128" s="202"/>
      <c r="X128" s="202"/>
      <c r="Y128" s="202"/>
      <c r="Z128" s="202"/>
      <c r="AA128" s="202"/>
      <c r="AB128" s="202"/>
      <c r="AC128" s="202"/>
      <c r="AD128" s="204"/>
      <c r="AE128" s="204"/>
      <c r="AF128" s="231"/>
      <c r="AG128" s="231"/>
      <c r="AH128" s="231"/>
      <c r="AI128" s="231"/>
      <c r="AJ128" s="233"/>
      <c r="AK128" s="233"/>
      <c r="AL128" s="233"/>
      <c r="AM128" s="233"/>
      <c r="AN128" s="196">
        <f t="shared" si="26"/>
        <v>0</v>
      </c>
      <c r="AO128" s="197">
        <f t="shared" si="27"/>
        <v>0</v>
      </c>
    </row>
    <row r="129" spans="1:41" s="250" customFormat="1" ht="25.5" x14ac:dyDescent="0.25">
      <c r="A129" s="157"/>
      <c r="B129" s="159"/>
      <c r="C129" s="258">
        <v>427</v>
      </c>
      <c r="D129" s="242" t="s">
        <v>203</v>
      </c>
      <c r="E129" s="202"/>
      <c r="F129" s="202"/>
      <c r="G129" s="202"/>
      <c r="H129" s="203"/>
      <c r="I129" s="202"/>
      <c r="J129" s="202"/>
      <c r="K129" s="202"/>
      <c r="L129" s="202"/>
      <c r="M129" s="202"/>
      <c r="N129" s="202"/>
      <c r="O129" s="202"/>
      <c r="P129" s="202"/>
      <c r="Q129" s="202"/>
      <c r="R129" s="202"/>
      <c r="S129" s="202"/>
      <c r="T129" s="202"/>
      <c r="U129" s="202"/>
      <c r="V129" s="202"/>
      <c r="W129" s="202"/>
      <c r="X129" s="202"/>
      <c r="Y129" s="202"/>
      <c r="Z129" s="202"/>
      <c r="AA129" s="202"/>
      <c r="AB129" s="202"/>
      <c r="AC129" s="202"/>
      <c r="AD129" s="204"/>
      <c r="AE129" s="204"/>
      <c r="AF129" s="231"/>
      <c r="AG129" s="231"/>
      <c r="AH129" s="231"/>
      <c r="AI129" s="231"/>
      <c r="AJ129" s="233"/>
      <c r="AK129" s="233"/>
      <c r="AL129" s="233"/>
      <c r="AM129" s="233"/>
      <c r="AN129" s="196">
        <f t="shared" si="26"/>
        <v>0</v>
      </c>
      <c r="AO129" s="197">
        <f t="shared" si="27"/>
        <v>0</v>
      </c>
    </row>
    <row r="130" spans="1:41" s="250" customFormat="1" ht="25.5" x14ac:dyDescent="0.25">
      <c r="A130" s="157"/>
      <c r="B130" s="159"/>
      <c r="C130" s="258">
        <v>428</v>
      </c>
      <c r="D130" s="242" t="s">
        <v>204</v>
      </c>
      <c r="E130" s="202"/>
      <c r="F130" s="202"/>
      <c r="G130" s="202"/>
      <c r="H130" s="203">
        <v>20216</v>
      </c>
      <c r="I130" s="202"/>
      <c r="J130" s="202"/>
      <c r="K130" s="202"/>
      <c r="L130" s="202"/>
      <c r="M130" s="202"/>
      <c r="N130" s="202"/>
      <c r="O130" s="202"/>
      <c r="P130" s="202"/>
      <c r="Q130" s="202"/>
      <c r="R130" s="202"/>
      <c r="S130" s="202"/>
      <c r="T130" s="202"/>
      <c r="U130" s="202">
        <v>9055</v>
      </c>
      <c r="V130" s="202"/>
      <c r="W130" s="202"/>
      <c r="X130" s="202"/>
      <c r="Y130" s="202"/>
      <c r="Z130" s="202"/>
      <c r="AA130" s="202"/>
      <c r="AB130" s="202"/>
      <c r="AC130" s="202"/>
      <c r="AD130" s="204"/>
      <c r="AE130" s="204"/>
      <c r="AF130" s="231"/>
      <c r="AG130" s="231"/>
      <c r="AH130" s="231"/>
      <c r="AI130" s="231"/>
      <c r="AJ130" s="233"/>
      <c r="AK130" s="233"/>
      <c r="AL130" s="233"/>
      <c r="AM130" s="233"/>
      <c r="AN130" s="196">
        <f t="shared" si="26"/>
        <v>29271</v>
      </c>
      <c r="AO130" s="197">
        <f t="shared" si="27"/>
        <v>29271</v>
      </c>
    </row>
    <row r="131" spans="1:41" s="250" customFormat="1" ht="38.25" x14ac:dyDescent="0.25">
      <c r="A131" s="157"/>
      <c r="B131" s="240" t="s">
        <v>50</v>
      </c>
      <c r="C131" s="258" t="s">
        <v>205</v>
      </c>
      <c r="D131" s="242" t="s">
        <v>206</v>
      </c>
      <c r="E131" s="202"/>
      <c r="F131" s="202"/>
      <c r="G131" s="202"/>
      <c r="H131" s="203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204"/>
      <c r="AE131" s="204"/>
      <c r="AF131" s="231"/>
      <c r="AG131" s="231"/>
      <c r="AH131" s="231"/>
      <c r="AI131" s="231"/>
      <c r="AJ131" s="233"/>
      <c r="AK131" s="233"/>
      <c r="AL131" s="233"/>
      <c r="AM131" s="233"/>
      <c r="AN131" s="196">
        <f t="shared" si="26"/>
        <v>0</v>
      </c>
      <c r="AO131" s="197">
        <f t="shared" si="27"/>
        <v>0</v>
      </c>
    </row>
    <row r="132" spans="1:41" s="250" customFormat="1" ht="25.5" x14ac:dyDescent="0.25">
      <c r="A132" s="157"/>
      <c r="B132" s="240" t="s">
        <v>50</v>
      </c>
      <c r="C132" s="258" t="s">
        <v>207</v>
      </c>
      <c r="D132" s="242" t="s">
        <v>208</v>
      </c>
      <c r="E132" s="202"/>
      <c r="F132" s="202"/>
      <c r="G132" s="202"/>
      <c r="H132" s="203"/>
      <c r="I132" s="202">
        <v>24961</v>
      </c>
      <c r="J132" s="202"/>
      <c r="K132" s="202"/>
      <c r="L132" s="202"/>
      <c r="M132" s="202"/>
      <c r="N132" s="202"/>
      <c r="O132" s="202"/>
      <c r="P132" s="202"/>
      <c r="Q132" s="202"/>
      <c r="R132" s="202"/>
      <c r="S132" s="202"/>
      <c r="T132" s="202"/>
      <c r="U132" s="202"/>
      <c r="V132" s="202"/>
      <c r="W132" s="202"/>
      <c r="X132" s="202"/>
      <c r="Y132" s="202"/>
      <c r="Z132" s="202"/>
      <c r="AA132" s="202"/>
      <c r="AB132" s="202"/>
      <c r="AC132" s="202"/>
      <c r="AD132" s="204">
        <v>-24961</v>
      </c>
      <c r="AE132" s="204"/>
      <c r="AF132" s="231"/>
      <c r="AG132" s="231"/>
      <c r="AH132" s="231"/>
      <c r="AI132" s="231"/>
      <c r="AJ132" s="233"/>
      <c r="AK132" s="233"/>
      <c r="AL132" s="233"/>
      <c r="AM132" s="233"/>
      <c r="AN132" s="196">
        <f t="shared" si="26"/>
        <v>0</v>
      </c>
      <c r="AO132" s="197">
        <f t="shared" si="27"/>
        <v>0</v>
      </c>
    </row>
    <row r="133" spans="1:41" s="250" customFormat="1" ht="25.5" x14ac:dyDescent="0.25">
      <c r="A133" s="157"/>
      <c r="B133" s="240" t="s">
        <v>50</v>
      </c>
      <c r="C133" s="258" t="s">
        <v>209</v>
      </c>
      <c r="D133" s="242" t="s">
        <v>210</v>
      </c>
      <c r="E133" s="202"/>
      <c r="F133" s="202"/>
      <c r="G133" s="202"/>
      <c r="H133" s="203"/>
      <c r="I133" s="202">
        <v>4696</v>
      </c>
      <c r="J133" s="202"/>
      <c r="K133" s="202"/>
      <c r="L133" s="202"/>
      <c r="M133" s="202"/>
      <c r="N133" s="202"/>
      <c r="O133" s="202"/>
      <c r="P133" s="202"/>
      <c r="Q133" s="202"/>
      <c r="R133" s="202"/>
      <c r="S133" s="202"/>
      <c r="T133" s="202"/>
      <c r="U133" s="202"/>
      <c r="V133" s="202"/>
      <c r="W133" s="202"/>
      <c r="X133" s="202"/>
      <c r="Y133" s="202"/>
      <c r="Z133" s="202"/>
      <c r="AA133" s="202"/>
      <c r="AB133" s="202"/>
      <c r="AC133" s="202"/>
      <c r="AD133" s="204"/>
      <c r="AE133" s="204"/>
      <c r="AF133" s="231"/>
      <c r="AG133" s="231"/>
      <c r="AH133" s="231"/>
      <c r="AI133" s="231"/>
      <c r="AJ133" s="233"/>
      <c r="AK133" s="233"/>
      <c r="AL133" s="233"/>
      <c r="AM133" s="233"/>
      <c r="AN133" s="196">
        <f t="shared" si="26"/>
        <v>4696</v>
      </c>
      <c r="AO133" s="197">
        <f t="shared" si="27"/>
        <v>4696</v>
      </c>
    </row>
    <row r="134" spans="1:41" s="250" customFormat="1" ht="25.5" x14ac:dyDescent="0.25">
      <c r="A134" s="157"/>
      <c r="B134" s="240" t="s">
        <v>50</v>
      </c>
      <c r="C134" s="258" t="s">
        <v>211</v>
      </c>
      <c r="D134" s="242" t="s">
        <v>212</v>
      </c>
      <c r="E134" s="202"/>
      <c r="F134" s="202"/>
      <c r="G134" s="202"/>
      <c r="H134" s="203"/>
      <c r="I134" s="202">
        <v>26855</v>
      </c>
      <c r="J134" s="202"/>
      <c r="K134" s="202"/>
      <c r="L134" s="202"/>
      <c r="M134" s="202"/>
      <c r="N134" s="202"/>
      <c r="O134" s="202"/>
      <c r="P134" s="202"/>
      <c r="Q134" s="202"/>
      <c r="R134" s="202"/>
      <c r="S134" s="202"/>
      <c r="T134" s="202"/>
      <c r="U134" s="202"/>
      <c r="V134" s="202"/>
      <c r="W134" s="202"/>
      <c r="X134" s="202"/>
      <c r="Y134" s="202"/>
      <c r="Z134" s="202"/>
      <c r="AA134" s="202"/>
      <c r="AB134" s="202"/>
      <c r="AC134" s="202"/>
      <c r="AD134" s="204"/>
      <c r="AE134" s="204"/>
      <c r="AF134" s="231"/>
      <c r="AG134" s="231"/>
      <c r="AH134" s="231"/>
      <c r="AI134" s="231"/>
      <c r="AJ134" s="233"/>
      <c r="AK134" s="233"/>
      <c r="AL134" s="233"/>
      <c r="AM134" s="233"/>
      <c r="AN134" s="196">
        <f t="shared" si="26"/>
        <v>26855</v>
      </c>
      <c r="AO134" s="197">
        <f t="shared" si="27"/>
        <v>26855</v>
      </c>
    </row>
    <row r="135" spans="1:41" s="250" customFormat="1" ht="38.25" x14ac:dyDescent="0.25">
      <c r="A135" s="157"/>
      <c r="B135" s="240" t="s">
        <v>50</v>
      </c>
      <c r="C135" s="258" t="s">
        <v>213</v>
      </c>
      <c r="D135" s="242" t="s">
        <v>214</v>
      </c>
      <c r="E135" s="202"/>
      <c r="F135" s="202"/>
      <c r="G135" s="202"/>
      <c r="H135" s="203"/>
      <c r="I135" s="202">
        <v>9065</v>
      </c>
      <c r="J135" s="202"/>
      <c r="K135" s="202"/>
      <c r="L135" s="202"/>
      <c r="M135" s="202"/>
      <c r="N135" s="202"/>
      <c r="O135" s="202"/>
      <c r="P135" s="202"/>
      <c r="Q135" s="202"/>
      <c r="R135" s="202"/>
      <c r="S135" s="202"/>
      <c r="T135" s="202"/>
      <c r="U135" s="202"/>
      <c r="V135" s="202"/>
      <c r="W135" s="202"/>
      <c r="X135" s="202"/>
      <c r="Y135" s="202"/>
      <c r="Z135" s="202"/>
      <c r="AA135" s="202"/>
      <c r="AB135" s="202"/>
      <c r="AC135" s="202"/>
      <c r="AD135" s="204"/>
      <c r="AE135" s="204"/>
      <c r="AF135" s="231"/>
      <c r="AG135" s="231"/>
      <c r="AH135" s="231"/>
      <c r="AI135" s="231"/>
      <c r="AJ135" s="233"/>
      <c r="AK135" s="233"/>
      <c r="AL135" s="233"/>
      <c r="AM135" s="233"/>
      <c r="AN135" s="196">
        <f t="shared" si="26"/>
        <v>9065</v>
      </c>
      <c r="AO135" s="197">
        <f t="shared" si="27"/>
        <v>9065</v>
      </c>
    </row>
    <row r="136" spans="1:41" s="250" customFormat="1" ht="38.25" x14ac:dyDescent="0.25">
      <c r="A136" s="157"/>
      <c r="B136" s="240" t="s">
        <v>50</v>
      </c>
      <c r="C136" s="258" t="s">
        <v>215</v>
      </c>
      <c r="D136" s="242" t="s">
        <v>216</v>
      </c>
      <c r="E136" s="202"/>
      <c r="F136" s="202"/>
      <c r="G136" s="202"/>
      <c r="H136" s="203"/>
      <c r="I136" s="202">
        <v>23417</v>
      </c>
      <c r="J136" s="202"/>
      <c r="K136" s="202"/>
      <c r="L136" s="202"/>
      <c r="M136" s="202"/>
      <c r="N136" s="202"/>
      <c r="O136" s="202"/>
      <c r="P136" s="202"/>
      <c r="Q136" s="202"/>
      <c r="R136" s="202"/>
      <c r="S136" s="202"/>
      <c r="T136" s="202"/>
      <c r="U136" s="202"/>
      <c r="V136" s="202"/>
      <c r="W136" s="202"/>
      <c r="X136" s="202"/>
      <c r="Y136" s="202"/>
      <c r="Z136" s="202"/>
      <c r="AA136" s="202"/>
      <c r="AB136" s="202"/>
      <c r="AC136" s="202"/>
      <c r="AD136" s="204">
        <v>2348</v>
      </c>
      <c r="AE136" s="204"/>
      <c r="AF136" s="231"/>
      <c r="AG136" s="231"/>
      <c r="AH136" s="231"/>
      <c r="AI136" s="231"/>
      <c r="AJ136" s="233"/>
      <c r="AK136" s="233"/>
      <c r="AL136" s="233"/>
      <c r="AM136" s="233"/>
      <c r="AN136" s="196">
        <f t="shared" si="26"/>
        <v>25765</v>
      </c>
      <c r="AO136" s="197">
        <f t="shared" si="27"/>
        <v>25765</v>
      </c>
    </row>
    <row r="137" spans="1:41" s="250" customFormat="1" ht="38.25" x14ac:dyDescent="0.25">
      <c r="A137" s="157"/>
      <c r="B137" s="240" t="s">
        <v>50</v>
      </c>
      <c r="C137" s="258" t="s">
        <v>217</v>
      </c>
      <c r="D137" s="242" t="s">
        <v>218</v>
      </c>
      <c r="E137" s="202"/>
      <c r="F137" s="202"/>
      <c r="G137" s="202"/>
      <c r="H137" s="203"/>
      <c r="I137" s="202">
        <v>35907</v>
      </c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02"/>
      <c r="X137" s="202"/>
      <c r="Y137" s="202"/>
      <c r="Z137" s="202"/>
      <c r="AA137" s="202"/>
      <c r="AB137" s="202"/>
      <c r="AC137" s="202"/>
      <c r="AD137" s="204"/>
      <c r="AE137" s="204"/>
      <c r="AF137" s="231"/>
      <c r="AG137" s="231"/>
      <c r="AH137" s="231"/>
      <c r="AI137" s="231"/>
      <c r="AJ137" s="233"/>
      <c r="AK137" s="233"/>
      <c r="AL137" s="233"/>
      <c r="AM137" s="233"/>
      <c r="AN137" s="196">
        <f t="shared" si="26"/>
        <v>35907</v>
      </c>
      <c r="AO137" s="197">
        <f t="shared" si="27"/>
        <v>35907</v>
      </c>
    </row>
    <row r="138" spans="1:41" s="250" customFormat="1" ht="25.5" x14ac:dyDescent="0.25">
      <c r="A138" s="157"/>
      <c r="B138" s="240" t="s">
        <v>50</v>
      </c>
      <c r="C138" s="258" t="s">
        <v>219</v>
      </c>
      <c r="D138" s="242" t="s">
        <v>220</v>
      </c>
      <c r="E138" s="202"/>
      <c r="F138" s="202"/>
      <c r="G138" s="202"/>
      <c r="H138" s="203"/>
      <c r="I138" s="202">
        <v>23384</v>
      </c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2"/>
      <c r="V138" s="202"/>
      <c r="W138" s="202"/>
      <c r="X138" s="202"/>
      <c r="Y138" s="202"/>
      <c r="Z138" s="202"/>
      <c r="AA138" s="202"/>
      <c r="AB138" s="202"/>
      <c r="AC138" s="202"/>
      <c r="AD138" s="204"/>
      <c r="AE138" s="204"/>
      <c r="AF138" s="231"/>
      <c r="AG138" s="231"/>
      <c r="AH138" s="231"/>
      <c r="AI138" s="231"/>
      <c r="AJ138" s="233"/>
      <c r="AK138" s="233"/>
      <c r="AL138" s="233"/>
      <c r="AM138" s="233"/>
      <c r="AN138" s="196">
        <f t="shared" si="26"/>
        <v>23384</v>
      </c>
      <c r="AO138" s="197">
        <f t="shared" si="27"/>
        <v>23384</v>
      </c>
    </row>
    <row r="139" spans="1:41" s="250" customFormat="1" ht="25.5" x14ac:dyDescent="0.25">
      <c r="A139" s="157"/>
      <c r="B139" s="240" t="s">
        <v>50</v>
      </c>
      <c r="C139" s="258" t="s">
        <v>221</v>
      </c>
      <c r="D139" s="242" t="s">
        <v>222</v>
      </c>
      <c r="E139" s="202"/>
      <c r="F139" s="202"/>
      <c r="G139" s="202"/>
      <c r="H139" s="203"/>
      <c r="I139" s="202">
        <v>6023</v>
      </c>
      <c r="J139" s="202"/>
      <c r="K139" s="202"/>
      <c r="L139" s="202"/>
      <c r="M139" s="202"/>
      <c r="N139" s="202"/>
      <c r="O139" s="202"/>
      <c r="P139" s="202"/>
      <c r="Q139" s="202"/>
      <c r="R139" s="202"/>
      <c r="S139" s="202"/>
      <c r="T139" s="202"/>
      <c r="U139" s="202"/>
      <c r="V139" s="202"/>
      <c r="W139" s="202"/>
      <c r="X139" s="202"/>
      <c r="Y139" s="202"/>
      <c r="Z139" s="202"/>
      <c r="AA139" s="202"/>
      <c r="AB139" s="202"/>
      <c r="AC139" s="202"/>
      <c r="AD139" s="204"/>
      <c r="AE139" s="204"/>
      <c r="AF139" s="231"/>
      <c r="AG139" s="231"/>
      <c r="AH139" s="231"/>
      <c r="AI139" s="231"/>
      <c r="AJ139" s="233"/>
      <c r="AK139" s="233"/>
      <c r="AL139" s="233"/>
      <c r="AM139" s="233"/>
      <c r="AN139" s="196">
        <f t="shared" si="26"/>
        <v>6023</v>
      </c>
      <c r="AO139" s="197">
        <f t="shared" si="27"/>
        <v>6023</v>
      </c>
    </row>
    <row r="140" spans="1:41" s="250" customFormat="1" ht="38.25" x14ac:dyDescent="0.25">
      <c r="A140" s="157"/>
      <c r="B140" s="240" t="s">
        <v>50</v>
      </c>
      <c r="C140" s="258" t="s">
        <v>223</v>
      </c>
      <c r="D140" s="242" t="s">
        <v>224</v>
      </c>
      <c r="E140" s="202"/>
      <c r="F140" s="202"/>
      <c r="G140" s="202"/>
      <c r="H140" s="203"/>
      <c r="I140" s="202"/>
      <c r="J140" s="202"/>
      <c r="K140" s="202"/>
      <c r="L140" s="202"/>
      <c r="M140" s="202"/>
      <c r="N140" s="202"/>
      <c r="O140" s="202"/>
      <c r="P140" s="202"/>
      <c r="Q140" s="202"/>
      <c r="R140" s="202"/>
      <c r="S140" s="202"/>
      <c r="T140" s="202"/>
      <c r="U140" s="202"/>
      <c r="V140" s="202"/>
      <c r="W140" s="202"/>
      <c r="X140" s="202"/>
      <c r="Y140" s="202"/>
      <c r="Z140" s="202"/>
      <c r="AA140" s="202"/>
      <c r="AB140" s="202"/>
      <c r="AC140" s="202"/>
      <c r="AD140" s="204"/>
      <c r="AE140" s="204"/>
      <c r="AF140" s="231"/>
      <c r="AG140" s="231"/>
      <c r="AH140" s="231"/>
      <c r="AI140" s="231"/>
      <c r="AJ140" s="233"/>
      <c r="AK140" s="233"/>
      <c r="AL140" s="233"/>
      <c r="AM140" s="233"/>
      <c r="AN140" s="196">
        <f t="shared" si="26"/>
        <v>0</v>
      </c>
      <c r="AO140" s="197">
        <f t="shared" si="27"/>
        <v>0</v>
      </c>
    </row>
    <row r="141" spans="1:41" s="250" customFormat="1" ht="25.5" x14ac:dyDescent="0.25">
      <c r="A141" s="157"/>
      <c r="B141" s="240" t="s">
        <v>50</v>
      </c>
      <c r="C141" s="258" t="s">
        <v>225</v>
      </c>
      <c r="D141" s="242" t="s">
        <v>226</v>
      </c>
      <c r="E141" s="202"/>
      <c r="F141" s="202"/>
      <c r="G141" s="202"/>
      <c r="H141" s="203"/>
      <c r="I141" s="202"/>
      <c r="J141" s="202"/>
      <c r="K141" s="202"/>
      <c r="L141" s="202"/>
      <c r="M141" s="202"/>
      <c r="N141" s="202"/>
      <c r="O141" s="202"/>
      <c r="P141" s="202"/>
      <c r="Q141" s="202"/>
      <c r="R141" s="202"/>
      <c r="S141" s="202"/>
      <c r="T141" s="202"/>
      <c r="U141" s="202"/>
      <c r="V141" s="202"/>
      <c r="W141" s="202"/>
      <c r="X141" s="202"/>
      <c r="Y141" s="202"/>
      <c r="Z141" s="202"/>
      <c r="AA141" s="202"/>
      <c r="AB141" s="202"/>
      <c r="AC141" s="202"/>
      <c r="AD141" s="204"/>
      <c r="AE141" s="204"/>
      <c r="AF141" s="231"/>
      <c r="AG141" s="231"/>
      <c r="AH141" s="231"/>
      <c r="AI141" s="231"/>
      <c r="AJ141" s="233"/>
      <c r="AK141" s="233"/>
      <c r="AL141" s="233"/>
      <c r="AM141" s="233"/>
      <c r="AN141" s="196">
        <f t="shared" si="26"/>
        <v>0</v>
      </c>
      <c r="AO141" s="197">
        <f t="shared" si="27"/>
        <v>0</v>
      </c>
    </row>
    <row r="142" spans="1:41" s="250" customFormat="1" ht="38.25" x14ac:dyDescent="0.25">
      <c r="A142" s="157"/>
      <c r="B142" s="240" t="s">
        <v>50</v>
      </c>
      <c r="C142" s="258" t="s">
        <v>227</v>
      </c>
      <c r="D142" s="242" t="s">
        <v>228</v>
      </c>
      <c r="E142" s="202"/>
      <c r="F142" s="202"/>
      <c r="G142" s="202"/>
      <c r="H142" s="203"/>
      <c r="I142" s="202">
        <v>14972</v>
      </c>
      <c r="J142" s="202"/>
      <c r="K142" s="202"/>
      <c r="L142" s="202"/>
      <c r="M142" s="202"/>
      <c r="N142" s="202"/>
      <c r="O142" s="202"/>
      <c r="P142" s="202"/>
      <c r="Q142" s="202"/>
      <c r="R142" s="202"/>
      <c r="S142" s="202"/>
      <c r="T142" s="202"/>
      <c r="U142" s="202"/>
      <c r="V142" s="202"/>
      <c r="W142" s="202"/>
      <c r="X142" s="202"/>
      <c r="Y142" s="202"/>
      <c r="Z142" s="202"/>
      <c r="AA142" s="202"/>
      <c r="AB142" s="202"/>
      <c r="AC142" s="202"/>
      <c r="AD142" s="204">
        <v>2073</v>
      </c>
      <c r="AE142" s="204"/>
      <c r="AF142" s="231"/>
      <c r="AG142" s="231"/>
      <c r="AH142" s="231"/>
      <c r="AI142" s="231"/>
      <c r="AJ142" s="233"/>
      <c r="AK142" s="233"/>
      <c r="AL142" s="233"/>
      <c r="AM142" s="233"/>
      <c r="AN142" s="196">
        <f t="shared" si="26"/>
        <v>17045</v>
      </c>
      <c r="AO142" s="197">
        <f t="shared" si="27"/>
        <v>17045</v>
      </c>
    </row>
    <row r="143" spans="1:41" s="250" customFormat="1" ht="38.25" x14ac:dyDescent="0.25">
      <c r="A143" s="157"/>
      <c r="B143" s="240" t="s">
        <v>50</v>
      </c>
      <c r="C143" s="258" t="s">
        <v>229</v>
      </c>
      <c r="D143" s="242" t="s">
        <v>230</v>
      </c>
      <c r="E143" s="202"/>
      <c r="F143" s="202"/>
      <c r="G143" s="202"/>
      <c r="H143" s="203"/>
      <c r="I143" s="202"/>
      <c r="J143" s="202"/>
      <c r="K143" s="202"/>
      <c r="L143" s="202"/>
      <c r="M143" s="202"/>
      <c r="N143" s="202"/>
      <c r="O143" s="202"/>
      <c r="P143" s="202"/>
      <c r="Q143" s="202"/>
      <c r="R143" s="202"/>
      <c r="S143" s="202"/>
      <c r="T143" s="202"/>
      <c r="U143" s="202"/>
      <c r="V143" s="202"/>
      <c r="W143" s="202"/>
      <c r="X143" s="202"/>
      <c r="Y143" s="202"/>
      <c r="Z143" s="202"/>
      <c r="AA143" s="202"/>
      <c r="AB143" s="202"/>
      <c r="AC143" s="202"/>
      <c r="AD143" s="204"/>
      <c r="AE143" s="204"/>
      <c r="AF143" s="231"/>
      <c r="AG143" s="231"/>
      <c r="AH143" s="231"/>
      <c r="AI143" s="231"/>
      <c r="AJ143" s="233"/>
      <c r="AK143" s="233"/>
      <c r="AL143" s="233"/>
      <c r="AM143" s="233"/>
      <c r="AN143" s="196">
        <f t="shared" si="26"/>
        <v>0</v>
      </c>
      <c r="AO143" s="197">
        <f t="shared" si="27"/>
        <v>0</v>
      </c>
    </row>
    <row r="144" spans="1:41" s="250" customFormat="1" ht="38.25" x14ac:dyDescent="0.25">
      <c r="A144" s="157"/>
      <c r="B144" s="240" t="s">
        <v>50</v>
      </c>
      <c r="C144" s="258" t="s">
        <v>231</v>
      </c>
      <c r="D144" s="242" t="s">
        <v>232</v>
      </c>
      <c r="E144" s="202"/>
      <c r="F144" s="202"/>
      <c r="G144" s="202"/>
      <c r="H144" s="203"/>
      <c r="I144" s="202">
        <v>15592</v>
      </c>
      <c r="J144" s="202"/>
      <c r="K144" s="202"/>
      <c r="L144" s="202"/>
      <c r="M144" s="202"/>
      <c r="N144" s="202"/>
      <c r="O144" s="202"/>
      <c r="P144" s="202"/>
      <c r="Q144" s="202"/>
      <c r="R144" s="202"/>
      <c r="S144" s="202"/>
      <c r="T144" s="202"/>
      <c r="U144" s="202"/>
      <c r="V144" s="202"/>
      <c r="W144" s="202"/>
      <c r="X144" s="202"/>
      <c r="Y144" s="202"/>
      <c r="Z144" s="202"/>
      <c r="AA144" s="202"/>
      <c r="AB144" s="202"/>
      <c r="AC144" s="202"/>
      <c r="AD144" s="204"/>
      <c r="AE144" s="204"/>
      <c r="AF144" s="231"/>
      <c r="AG144" s="231"/>
      <c r="AH144" s="231"/>
      <c r="AI144" s="231"/>
      <c r="AJ144" s="233"/>
      <c r="AK144" s="233"/>
      <c r="AL144" s="233"/>
      <c r="AM144" s="233"/>
      <c r="AN144" s="196">
        <f t="shared" si="26"/>
        <v>15592</v>
      </c>
      <c r="AO144" s="197">
        <f t="shared" si="27"/>
        <v>15592</v>
      </c>
    </row>
    <row r="145" spans="1:41" s="250" customFormat="1" ht="38.25" x14ac:dyDescent="0.25">
      <c r="A145" s="157"/>
      <c r="B145" s="240" t="s">
        <v>50</v>
      </c>
      <c r="C145" s="258" t="s">
        <v>233</v>
      </c>
      <c r="D145" s="242" t="s">
        <v>234</v>
      </c>
      <c r="E145" s="202"/>
      <c r="F145" s="202"/>
      <c r="G145" s="202"/>
      <c r="H145" s="203"/>
      <c r="I145" s="202">
        <v>57024</v>
      </c>
      <c r="J145" s="202"/>
      <c r="K145" s="202"/>
      <c r="L145" s="202"/>
      <c r="M145" s="202"/>
      <c r="N145" s="202"/>
      <c r="O145" s="202"/>
      <c r="P145" s="202"/>
      <c r="Q145" s="202"/>
      <c r="R145" s="202"/>
      <c r="S145" s="202"/>
      <c r="T145" s="202"/>
      <c r="U145" s="202"/>
      <c r="V145" s="202"/>
      <c r="W145" s="202"/>
      <c r="X145" s="202"/>
      <c r="Y145" s="202"/>
      <c r="Z145" s="202"/>
      <c r="AA145" s="202"/>
      <c r="AB145" s="202"/>
      <c r="AC145" s="202"/>
      <c r="AD145" s="204"/>
      <c r="AE145" s="204"/>
      <c r="AF145" s="231"/>
      <c r="AG145" s="231"/>
      <c r="AH145" s="231"/>
      <c r="AI145" s="231"/>
      <c r="AJ145" s="233"/>
      <c r="AK145" s="233"/>
      <c r="AL145" s="233"/>
      <c r="AM145" s="233"/>
      <c r="AN145" s="196">
        <f t="shared" si="26"/>
        <v>57024</v>
      </c>
      <c r="AO145" s="197">
        <f t="shared" si="27"/>
        <v>57024</v>
      </c>
    </row>
    <row r="146" spans="1:41" s="250" customFormat="1" ht="38.25" x14ac:dyDescent="0.25">
      <c r="A146" s="157"/>
      <c r="B146" s="240" t="s">
        <v>50</v>
      </c>
      <c r="C146" s="258" t="s">
        <v>235</v>
      </c>
      <c r="D146" s="242" t="s">
        <v>236</v>
      </c>
      <c r="E146" s="202"/>
      <c r="F146" s="202"/>
      <c r="G146" s="202"/>
      <c r="H146" s="203"/>
      <c r="I146" s="202">
        <v>4192</v>
      </c>
      <c r="J146" s="202"/>
      <c r="K146" s="202"/>
      <c r="L146" s="202"/>
      <c r="M146" s="202"/>
      <c r="N146" s="202"/>
      <c r="O146" s="202"/>
      <c r="P146" s="202"/>
      <c r="Q146" s="202"/>
      <c r="R146" s="202"/>
      <c r="S146" s="202"/>
      <c r="T146" s="202"/>
      <c r="U146" s="202"/>
      <c r="V146" s="202"/>
      <c r="W146" s="202"/>
      <c r="X146" s="202"/>
      <c r="Y146" s="202"/>
      <c r="Z146" s="202"/>
      <c r="AA146" s="202"/>
      <c r="AB146" s="202"/>
      <c r="AC146" s="202"/>
      <c r="AD146" s="204"/>
      <c r="AE146" s="204"/>
      <c r="AF146" s="231"/>
      <c r="AG146" s="231"/>
      <c r="AH146" s="231"/>
      <c r="AI146" s="231"/>
      <c r="AJ146" s="233"/>
      <c r="AK146" s="233"/>
      <c r="AL146" s="233"/>
      <c r="AM146" s="233"/>
      <c r="AN146" s="196">
        <f t="shared" si="26"/>
        <v>4192</v>
      </c>
      <c r="AO146" s="197">
        <f t="shared" si="27"/>
        <v>4192</v>
      </c>
    </row>
    <row r="147" spans="1:41" s="250" customFormat="1" ht="38.25" x14ac:dyDescent="0.25">
      <c r="A147" s="157"/>
      <c r="B147" s="240" t="s">
        <v>50</v>
      </c>
      <c r="C147" s="258" t="s">
        <v>237</v>
      </c>
      <c r="D147" s="242" t="s">
        <v>238</v>
      </c>
      <c r="E147" s="202"/>
      <c r="F147" s="202"/>
      <c r="G147" s="202"/>
      <c r="H147" s="203"/>
      <c r="I147" s="202">
        <v>28305</v>
      </c>
      <c r="J147" s="202"/>
      <c r="K147" s="202"/>
      <c r="L147" s="202"/>
      <c r="M147" s="202"/>
      <c r="N147" s="202"/>
      <c r="O147" s="202"/>
      <c r="P147" s="202"/>
      <c r="Q147" s="202"/>
      <c r="R147" s="202"/>
      <c r="S147" s="202"/>
      <c r="T147" s="202"/>
      <c r="U147" s="202"/>
      <c r="V147" s="202"/>
      <c r="W147" s="202"/>
      <c r="X147" s="202"/>
      <c r="Y147" s="202"/>
      <c r="Z147" s="202"/>
      <c r="AA147" s="202"/>
      <c r="AB147" s="202"/>
      <c r="AC147" s="202"/>
      <c r="AD147" s="204">
        <v>2259</v>
      </c>
      <c r="AE147" s="204"/>
      <c r="AF147" s="231"/>
      <c r="AG147" s="231"/>
      <c r="AH147" s="231"/>
      <c r="AI147" s="231"/>
      <c r="AJ147" s="233"/>
      <c r="AK147" s="233"/>
      <c r="AL147" s="233"/>
      <c r="AM147" s="233"/>
      <c r="AN147" s="196">
        <f t="shared" si="26"/>
        <v>30564</v>
      </c>
      <c r="AO147" s="197">
        <f t="shared" si="27"/>
        <v>30564</v>
      </c>
    </row>
    <row r="148" spans="1:41" s="250" customFormat="1" ht="25.5" x14ac:dyDescent="0.25">
      <c r="A148" s="157"/>
      <c r="B148" s="240" t="s">
        <v>50</v>
      </c>
      <c r="C148" s="258" t="s">
        <v>239</v>
      </c>
      <c r="D148" s="242" t="s">
        <v>240</v>
      </c>
      <c r="E148" s="202"/>
      <c r="F148" s="202"/>
      <c r="G148" s="202"/>
      <c r="H148" s="203"/>
      <c r="I148" s="202">
        <v>681</v>
      </c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202"/>
      <c r="W148" s="202"/>
      <c r="X148" s="202"/>
      <c r="Y148" s="202"/>
      <c r="Z148" s="202"/>
      <c r="AA148" s="202"/>
      <c r="AB148" s="202"/>
      <c r="AC148" s="202"/>
      <c r="AD148" s="204">
        <v>2959</v>
      </c>
      <c r="AE148" s="204"/>
      <c r="AF148" s="231"/>
      <c r="AG148" s="231"/>
      <c r="AH148" s="231"/>
      <c r="AI148" s="231"/>
      <c r="AJ148" s="233"/>
      <c r="AK148" s="233"/>
      <c r="AL148" s="233"/>
      <c r="AM148" s="233"/>
      <c r="AN148" s="196">
        <f t="shared" si="26"/>
        <v>3640</v>
      </c>
      <c r="AO148" s="197">
        <f t="shared" si="27"/>
        <v>3640</v>
      </c>
    </row>
    <row r="149" spans="1:41" s="250" customFormat="1" ht="38.25" x14ac:dyDescent="0.25">
      <c r="A149" s="157"/>
      <c r="B149" s="240" t="s">
        <v>50</v>
      </c>
      <c r="C149" s="258" t="s">
        <v>241</v>
      </c>
      <c r="D149" s="242" t="s">
        <v>242</v>
      </c>
      <c r="E149" s="202"/>
      <c r="F149" s="202"/>
      <c r="G149" s="202"/>
      <c r="H149" s="203"/>
      <c r="I149" s="202"/>
      <c r="J149" s="202"/>
      <c r="K149" s="202"/>
      <c r="L149" s="202"/>
      <c r="M149" s="202"/>
      <c r="N149" s="202"/>
      <c r="O149" s="202"/>
      <c r="P149" s="202"/>
      <c r="Q149" s="202"/>
      <c r="R149" s="202"/>
      <c r="S149" s="202"/>
      <c r="T149" s="202"/>
      <c r="U149" s="202"/>
      <c r="V149" s="202"/>
      <c r="W149" s="202"/>
      <c r="X149" s="202"/>
      <c r="Y149" s="202"/>
      <c r="Z149" s="202"/>
      <c r="AA149" s="202"/>
      <c r="AB149" s="202"/>
      <c r="AC149" s="202"/>
      <c r="AD149" s="204"/>
      <c r="AE149" s="204"/>
      <c r="AF149" s="231"/>
      <c r="AG149" s="231"/>
      <c r="AH149" s="231"/>
      <c r="AI149" s="231"/>
      <c r="AJ149" s="233"/>
      <c r="AK149" s="233"/>
      <c r="AL149" s="233"/>
      <c r="AM149" s="233"/>
      <c r="AN149" s="196">
        <f t="shared" si="26"/>
        <v>0</v>
      </c>
      <c r="AO149" s="197">
        <f t="shared" si="27"/>
        <v>0</v>
      </c>
    </row>
    <row r="150" spans="1:41" s="250" customFormat="1" ht="38.25" x14ac:dyDescent="0.25">
      <c r="A150" s="157"/>
      <c r="B150" s="240" t="s">
        <v>50</v>
      </c>
      <c r="C150" s="258" t="s">
        <v>243</v>
      </c>
      <c r="D150" s="242" t="s">
        <v>244</v>
      </c>
      <c r="E150" s="202"/>
      <c r="F150" s="202"/>
      <c r="G150" s="202"/>
      <c r="H150" s="203"/>
      <c r="I150" s="202">
        <v>32604</v>
      </c>
      <c r="J150" s="202"/>
      <c r="K150" s="202"/>
      <c r="L150" s="202"/>
      <c r="M150" s="202"/>
      <c r="N150" s="202"/>
      <c r="O150" s="202"/>
      <c r="P150" s="202"/>
      <c r="Q150" s="202"/>
      <c r="R150" s="202"/>
      <c r="S150" s="202"/>
      <c r="T150" s="202"/>
      <c r="U150" s="202"/>
      <c r="V150" s="202"/>
      <c r="W150" s="202"/>
      <c r="X150" s="202"/>
      <c r="Y150" s="202"/>
      <c r="Z150" s="202"/>
      <c r="AA150" s="202"/>
      <c r="AB150" s="202"/>
      <c r="AC150" s="202"/>
      <c r="AD150" s="204"/>
      <c r="AE150" s="204"/>
      <c r="AF150" s="231"/>
      <c r="AG150" s="231"/>
      <c r="AH150" s="231"/>
      <c r="AI150" s="231"/>
      <c r="AJ150" s="233"/>
      <c r="AK150" s="233"/>
      <c r="AL150" s="233"/>
      <c r="AM150" s="233"/>
      <c r="AN150" s="196">
        <f t="shared" si="26"/>
        <v>32604</v>
      </c>
      <c r="AO150" s="197">
        <f t="shared" si="27"/>
        <v>32604</v>
      </c>
    </row>
    <row r="151" spans="1:41" s="250" customFormat="1" ht="38.25" x14ac:dyDescent="0.25">
      <c r="A151" s="157"/>
      <c r="B151" s="159"/>
      <c r="C151" s="200">
        <v>542</v>
      </c>
      <c r="D151" s="201" t="s">
        <v>245</v>
      </c>
      <c r="E151" s="202">
        <v>204500</v>
      </c>
      <c r="F151" s="202"/>
      <c r="G151" s="202"/>
      <c r="H151" s="203">
        <v>-66528</v>
      </c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202"/>
      <c r="W151" s="202"/>
      <c r="X151" s="202"/>
      <c r="Y151" s="202"/>
      <c r="Z151" s="202"/>
      <c r="AA151" s="202"/>
      <c r="AB151" s="202"/>
      <c r="AC151" s="202"/>
      <c r="AD151" s="204"/>
      <c r="AE151" s="204"/>
      <c r="AF151" s="231"/>
      <c r="AG151" s="231"/>
      <c r="AH151" s="231">
        <v>-87470</v>
      </c>
      <c r="AI151" s="231"/>
      <c r="AJ151" s="233"/>
      <c r="AK151" s="233"/>
      <c r="AL151" s="233"/>
      <c r="AM151" s="233"/>
      <c r="AN151" s="196">
        <f t="shared" si="26"/>
        <v>137972</v>
      </c>
      <c r="AO151" s="197">
        <f t="shared" si="27"/>
        <v>50502</v>
      </c>
    </row>
    <row r="152" spans="1:41" s="250" customFormat="1" ht="38.25" x14ac:dyDescent="0.25">
      <c r="A152" s="157"/>
      <c r="B152" s="159"/>
      <c r="C152" s="200">
        <v>543</v>
      </c>
      <c r="D152" s="201" t="s">
        <v>246</v>
      </c>
      <c r="E152" s="202">
        <v>194657</v>
      </c>
      <c r="F152" s="202"/>
      <c r="G152" s="202"/>
      <c r="H152" s="203">
        <v>-194657</v>
      </c>
      <c r="I152" s="202"/>
      <c r="J152" s="202"/>
      <c r="K152" s="202"/>
      <c r="L152" s="202"/>
      <c r="M152" s="202"/>
      <c r="N152" s="202"/>
      <c r="O152" s="202"/>
      <c r="P152" s="202"/>
      <c r="Q152" s="202"/>
      <c r="R152" s="202"/>
      <c r="S152" s="202"/>
      <c r="T152" s="202"/>
      <c r="U152" s="202"/>
      <c r="V152" s="202"/>
      <c r="W152" s="202"/>
      <c r="X152" s="202"/>
      <c r="Y152" s="202"/>
      <c r="Z152" s="202"/>
      <c r="AA152" s="202"/>
      <c r="AB152" s="202"/>
      <c r="AC152" s="202"/>
      <c r="AD152" s="204"/>
      <c r="AE152" s="204"/>
      <c r="AF152" s="231"/>
      <c r="AG152" s="231"/>
      <c r="AH152" s="231"/>
      <c r="AI152" s="231"/>
      <c r="AJ152" s="233"/>
      <c r="AK152" s="233"/>
      <c r="AL152" s="233"/>
      <c r="AM152" s="233"/>
      <c r="AN152" s="196">
        <f t="shared" si="26"/>
        <v>0</v>
      </c>
      <c r="AO152" s="197">
        <f t="shared" si="27"/>
        <v>0</v>
      </c>
    </row>
    <row r="153" spans="1:41" s="250" customFormat="1" ht="36" customHeight="1" x14ac:dyDescent="0.25">
      <c r="A153" s="157"/>
      <c r="B153" s="159"/>
      <c r="C153" s="200">
        <v>544</v>
      </c>
      <c r="D153" s="201" t="s">
        <v>247</v>
      </c>
      <c r="E153" s="202">
        <v>409865</v>
      </c>
      <c r="F153" s="202"/>
      <c r="G153" s="202"/>
      <c r="H153" s="203">
        <v>-280316</v>
      </c>
      <c r="I153" s="202"/>
      <c r="J153" s="202"/>
      <c r="K153" s="202"/>
      <c r="L153" s="202"/>
      <c r="M153" s="202"/>
      <c r="N153" s="202"/>
      <c r="O153" s="202"/>
      <c r="P153" s="202"/>
      <c r="Q153" s="202"/>
      <c r="R153" s="202"/>
      <c r="S153" s="202"/>
      <c r="T153" s="202"/>
      <c r="U153" s="202"/>
      <c r="V153" s="202"/>
      <c r="W153" s="231">
        <v>59391</v>
      </c>
      <c r="X153" s="202"/>
      <c r="Y153" s="202"/>
      <c r="Z153" s="202"/>
      <c r="AA153" s="202"/>
      <c r="AB153" s="202"/>
      <c r="AC153" s="202"/>
      <c r="AD153" s="204"/>
      <c r="AE153" s="204"/>
      <c r="AF153" s="231"/>
      <c r="AG153" s="231"/>
      <c r="AH153" s="231">
        <v>-41124</v>
      </c>
      <c r="AI153" s="231"/>
      <c r="AJ153" s="233"/>
      <c r="AK153" s="233"/>
      <c r="AL153" s="233"/>
      <c r="AM153" s="233"/>
      <c r="AN153" s="196">
        <f t="shared" si="26"/>
        <v>188940</v>
      </c>
      <c r="AO153" s="197">
        <f t="shared" si="27"/>
        <v>147816</v>
      </c>
    </row>
    <row r="154" spans="1:41" s="250" customFormat="1" ht="38.25" x14ac:dyDescent="0.25">
      <c r="A154" s="157"/>
      <c r="B154" s="159"/>
      <c r="C154" s="200">
        <v>545</v>
      </c>
      <c r="D154" s="201" t="s">
        <v>248</v>
      </c>
      <c r="E154" s="202">
        <v>1615306</v>
      </c>
      <c r="F154" s="202"/>
      <c r="G154" s="202"/>
      <c r="H154" s="203">
        <v>-1091234</v>
      </c>
      <c r="I154" s="202"/>
      <c r="J154" s="202"/>
      <c r="K154" s="202"/>
      <c r="L154" s="202"/>
      <c r="M154" s="202"/>
      <c r="N154" s="202"/>
      <c r="O154" s="202"/>
      <c r="P154" s="202"/>
      <c r="Q154" s="202"/>
      <c r="R154" s="202"/>
      <c r="S154" s="202"/>
      <c r="T154" s="202"/>
      <c r="U154" s="202">
        <v>1372501</v>
      </c>
      <c r="V154" s="202"/>
      <c r="W154" s="202"/>
      <c r="X154" s="202"/>
      <c r="Y154" s="202"/>
      <c r="Z154" s="202"/>
      <c r="AA154" s="202"/>
      <c r="AB154" s="202"/>
      <c r="AC154" s="202"/>
      <c r="AD154" s="204"/>
      <c r="AE154" s="204"/>
      <c r="AF154" s="231">
        <v>-278992</v>
      </c>
      <c r="AG154" s="231"/>
      <c r="AH154" s="231">
        <v>188902</v>
      </c>
      <c r="AI154" s="231"/>
      <c r="AJ154" s="233"/>
      <c r="AK154" s="233"/>
      <c r="AL154" s="233"/>
      <c r="AM154" s="233"/>
      <c r="AN154" s="196">
        <f t="shared" si="26"/>
        <v>1896573</v>
      </c>
      <c r="AO154" s="197">
        <f t="shared" si="27"/>
        <v>1806483</v>
      </c>
    </row>
    <row r="155" spans="1:41" s="250" customFormat="1" ht="25.5" x14ac:dyDescent="0.25">
      <c r="A155" s="157"/>
      <c r="B155" s="159"/>
      <c r="C155" s="200">
        <v>546</v>
      </c>
      <c r="D155" s="201" t="s">
        <v>249</v>
      </c>
      <c r="E155" s="202">
        <v>40225</v>
      </c>
      <c r="F155" s="202"/>
      <c r="G155" s="202"/>
      <c r="H155" s="203">
        <v>15315</v>
      </c>
      <c r="I155" s="202"/>
      <c r="J155" s="202"/>
      <c r="K155" s="202"/>
      <c r="L155" s="202"/>
      <c r="M155" s="202"/>
      <c r="N155" s="202"/>
      <c r="O155" s="202"/>
      <c r="P155" s="202"/>
      <c r="Q155" s="202"/>
      <c r="R155" s="202"/>
      <c r="S155" s="202"/>
      <c r="T155" s="202"/>
      <c r="U155" s="202"/>
      <c r="V155" s="202"/>
      <c r="W155" s="202">
        <v>1000000</v>
      </c>
      <c r="X155" s="202"/>
      <c r="Y155" s="202"/>
      <c r="Z155" s="202"/>
      <c r="AA155" s="202"/>
      <c r="AB155" s="202"/>
      <c r="AC155" s="202"/>
      <c r="AD155" s="204"/>
      <c r="AE155" s="204"/>
      <c r="AF155" s="231"/>
      <c r="AG155" s="231"/>
      <c r="AH155" s="231">
        <v>-44101</v>
      </c>
      <c r="AI155" s="231"/>
      <c r="AJ155" s="233"/>
      <c r="AK155" s="233"/>
      <c r="AL155" s="233"/>
      <c r="AM155" s="233"/>
      <c r="AN155" s="196">
        <f t="shared" si="26"/>
        <v>1055540</v>
      </c>
      <c r="AO155" s="197">
        <f t="shared" si="27"/>
        <v>1011439</v>
      </c>
    </row>
    <row r="156" spans="1:41" s="250" customFormat="1" ht="25.5" x14ac:dyDescent="0.25">
      <c r="A156" s="157"/>
      <c r="B156" s="159"/>
      <c r="C156" s="200">
        <v>547</v>
      </c>
      <c r="D156" s="201" t="s">
        <v>250</v>
      </c>
      <c r="E156" s="202">
        <v>221384</v>
      </c>
      <c r="F156" s="202"/>
      <c r="G156" s="202"/>
      <c r="H156" s="203">
        <v>1017779</v>
      </c>
      <c r="I156" s="202"/>
      <c r="J156" s="202"/>
      <c r="K156" s="202"/>
      <c r="L156" s="202"/>
      <c r="M156" s="202"/>
      <c r="N156" s="202"/>
      <c r="O156" s="202"/>
      <c r="P156" s="202"/>
      <c r="Q156" s="202"/>
      <c r="R156" s="202"/>
      <c r="S156" s="202"/>
      <c r="T156" s="202"/>
      <c r="U156" s="202">
        <v>-788440</v>
      </c>
      <c r="V156" s="202"/>
      <c r="W156" s="202"/>
      <c r="X156" s="202"/>
      <c r="Y156" s="202"/>
      <c r="Z156" s="202"/>
      <c r="AA156" s="202"/>
      <c r="AB156" s="202"/>
      <c r="AC156" s="202"/>
      <c r="AD156" s="204"/>
      <c r="AE156" s="204"/>
      <c r="AF156" s="231"/>
      <c r="AG156" s="231"/>
      <c r="AH156" s="231">
        <v>2771</v>
      </c>
      <c r="AI156" s="231"/>
      <c r="AJ156" s="233"/>
      <c r="AK156" s="233"/>
      <c r="AL156" s="233"/>
      <c r="AM156" s="233"/>
      <c r="AN156" s="196">
        <f t="shared" si="26"/>
        <v>450723</v>
      </c>
      <c r="AO156" s="197">
        <f t="shared" si="27"/>
        <v>453494</v>
      </c>
    </row>
    <row r="157" spans="1:41" s="250" customFormat="1" ht="25.5" x14ac:dyDescent="0.25">
      <c r="A157" s="157"/>
      <c r="B157" s="159"/>
      <c r="C157" s="200">
        <v>548</v>
      </c>
      <c r="D157" s="201" t="s">
        <v>251</v>
      </c>
      <c r="E157" s="202">
        <v>1310855</v>
      </c>
      <c r="F157" s="202"/>
      <c r="G157" s="202"/>
      <c r="H157" s="203"/>
      <c r="I157" s="202"/>
      <c r="J157" s="202"/>
      <c r="K157" s="202"/>
      <c r="L157" s="202"/>
      <c r="M157" s="202"/>
      <c r="N157" s="202"/>
      <c r="O157" s="202"/>
      <c r="P157" s="202"/>
      <c r="Q157" s="202"/>
      <c r="R157" s="202"/>
      <c r="S157" s="202"/>
      <c r="T157" s="202"/>
      <c r="U157" s="202">
        <v>-273266</v>
      </c>
      <c r="V157" s="202"/>
      <c r="W157" s="202"/>
      <c r="X157" s="202"/>
      <c r="Y157" s="202"/>
      <c r="Z157" s="202"/>
      <c r="AA157" s="202"/>
      <c r="AB157" s="202"/>
      <c r="AC157" s="202"/>
      <c r="AD157" s="204"/>
      <c r="AE157" s="204"/>
      <c r="AF157" s="231"/>
      <c r="AG157" s="231"/>
      <c r="AH157" s="231">
        <v>-1398</v>
      </c>
      <c r="AI157" s="231"/>
      <c r="AJ157" s="233"/>
      <c r="AK157" s="233"/>
      <c r="AL157" s="233"/>
      <c r="AM157" s="233"/>
      <c r="AN157" s="196">
        <f t="shared" si="26"/>
        <v>1037589</v>
      </c>
      <c r="AO157" s="197">
        <f t="shared" si="27"/>
        <v>1036191</v>
      </c>
    </row>
    <row r="158" spans="1:41" s="250" customFormat="1" ht="25.5" x14ac:dyDescent="0.25">
      <c r="A158" s="157"/>
      <c r="B158" s="159"/>
      <c r="C158" s="200">
        <v>549</v>
      </c>
      <c r="D158" s="201" t="s">
        <v>252</v>
      </c>
      <c r="E158" s="202">
        <v>74667</v>
      </c>
      <c r="F158" s="202"/>
      <c r="G158" s="202"/>
      <c r="H158" s="203">
        <v>-38667</v>
      </c>
      <c r="I158" s="202"/>
      <c r="J158" s="202"/>
      <c r="K158" s="202"/>
      <c r="L158" s="202"/>
      <c r="M158" s="202"/>
      <c r="N158" s="202"/>
      <c r="O158" s="202"/>
      <c r="P158" s="202"/>
      <c r="Q158" s="202"/>
      <c r="R158" s="202"/>
      <c r="S158" s="202"/>
      <c r="T158" s="202"/>
      <c r="U158" s="202">
        <v>311</v>
      </c>
      <c r="V158" s="202"/>
      <c r="W158" s="202"/>
      <c r="X158" s="202"/>
      <c r="Y158" s="202"/>
      <c r="Z158" s="202"/>
      <c r="AA158" s="202"/>
      <c r="AB158" s="202"/>
      <c r="AC158" s="202"/>
      <c r="AD158" s="204"/>
      <c r="AE158" s="204"/>
      <c r="AF158" s="231"/>
      <c r="AG158" s="231"/>
      <c r="AH158" s="231">
        <v>-4926</v>
      </c>
      <c r="AI158" s="231"/>
      <c r="AJ158" s="233"/>
      <c r="AK158" s="233"/>
      <c r="AL158" s="233"/>
      <c r="AM158" s="233"/>
      <c r="AN158" s="196">
        <f t="shared" si="26"/>
        <v>36311</v>
      </c>
      <c r="AO158" s="197">
        <f t="shared" si="27"/>
        <v>31385</v>
      </c>
    </row>
    <row r="159" spans="1:41" s="250" customFormat="1" ht="38.25" x14ac:dyDescent="0.25">
      <c r="A159" s="157"/>
      <c r="B159" s="159"/>
      <c r="C159" s="229">
        <v>550</v>
      </c>
      <c r="D159" s="201" t="s">
        <v>253</v>
      </c>
      <c r="E159" s="202">
        <v>57805</v>
      </c>
      <c r="F159" s="202"/>
      <c r="G159" s="202"/>
      <c r="H159" s="203">
        <v>-14429</v>
      </c>
      <c r="I159" s="202"/>
      <c r="J159" s="202"/>
      <c r="K159" s="202"/>
      <c r="L159" s="202"/>
      <c r="M159" s="202"/>
      <c r="N159" s="202"/>
      <c r="O159" s="202"/>
      <c r="P159" s="202"/>
      <c r="Q159" s="202"/>
      <c r="R159" s="202"/>
      <c r="S159" s="202"/>
      <c r="T159" s="202"/>
      <c r="U159" s="202"/>
      <c r="V159" s="202"/>
      <c r="W159" s="202"/>
      <c r="X159" s="202"/>
      <c r="Y159" s="202"/>
      <c r="Z159" s="202"/>
      <c r="AA159" s="202"/>
      <c r="AB159" s="202"/>
      <c r="AC159" s="202"/>
      <c r="AD159" s="204"/>
      <c r="AE159" s="204"/>
      <c r="AF159" s="202"/>
      <c r="AG159" s="202"/>
      <c r="AH159" s="231">
        <v>-40652</v>
      </c>
      <c r="AI159" s="202"/>
      <c r="AJ159" s="205"/>
      <c r="AK159" s="205"/>
      <c r="AL159" s="205"/>
      <c r="AM159" s="205"/>
      <c r="AN159" s="196">
        <f t="shared" si="26"/>
        <v>43376</v>
      </c>
      <c r="AO159" s="197">
        <f t="shared" si="27"/>
        <v>2724</v>
      </c>
    </row>
    <row r="160" spans="1:41" s="250" customFormat="1" ht="38.25" x14ac:dyDescent="0.25">
      <c r="A160" s="157"/>
      <c r="B160" s="159"/>
      <c r="C160" s="229">
        <v>551</v>
      </c>
      <c r="D160" s="201" t="s">
        <v>254</v>
      </c>
      <c r="E160" s="202">
        <v>24233</v>
      </c>
      <c r="F160" s="202"/>
      <c r="G160" s="202"/>
      <c r="H160" s="203">
        <v>428708</v>
      </c>
      <c r="I160" s="202"/>
      <c r="J160" s="202"/>
      <c r="K160" s="202"/>
      <c r="L160" s="202"/>
      <c r="M160" s="202"/>
      <c r="N160" s="202"/>
      <c r="O160" s="202"/>
      <c r="P160" s="202"/>
      <c r="Q160" s="202"/>
      <c r="R160" s="202"/>
      <c r="S160" s="202"/>
      <c r="T160" s="202"/>
      <c r="U160" s="202"/>
      <c r="V160" s="202"/>
      <c r="W160" s="202"/>
      <c r="X160" s="202"/>
      <c r="Y160" s="202"/>
      <c r="Z160" s="202"/>
      <c r="AA160" s="202"/>
      <c r="AB160" s="202"/>
      <c r="AC160" s="202"/>
      <c r="AD160" s="204"/>
      <c r="AE160" s="204"/>
      <c r="AF160" s="202"/>
      <c r="AG160" s="202"/>
      <c r="AH160" s="231">
        <v>-111866</v>
      </c>
      <c r="AI160" s="202"/>
      <c r="AJ160" s="205"/>
      <c r="AK160" s="205"/>
      <c r="AL160" s="205"/>
      <c r="AM160" s="205"/>
      <c r="AN160" s="196">
        <f t="shared" si="26"/>
        <v>452941</v>
      </c>
      <c r="AO160" s="197">
        <f t="shared" si="27"/>
        <v>341075</v>
      </c>
    </row>
    <row r="161" spans="1:41" s="250" customFormat="1" ht="38.25" x14ac:dyDescent="0.25">
      <c r="A161" s="157"/>
      <c r="B161" s="159"/>
      <c r="C161" s="229">
        <v>552</v>
      </c>
      <c r="D161" s="202" t="s">
        <v>255</v>
      </c>
      <c r="E161" s="202">
        <v>33920</v>
      </c>
      <c r="F161" s="202"/>
      <c r="G161" s="202"/>
      <c r="H161" s="203">
        <v>134527</v>
      </c>
      <c r="I161" s="202"/>
      <c r="J161" s="202"/>
      <c r="K161" s="202"/>
      <c r="L161" s="202"/>
      <c r="M161" s="202"/>
      <c r="N161" s="202"/>
      <c r="O161" s="202"/>
      <c r="P161" s="202"/>
      <c r="Q161" s="202"/>
      <c r="R161" s="202"/>
      <c r="S161" s="202"/>
      <c r="T161" s="202"/>
      <c r="U161" s="202"/>
      <c r="V161" s="202"/>
      <c r="W161" s="202"/>
      <c r="X161" s="202"/>
      <c r="Y161" s="202"/>
      <c r="Z161" s="202"/>
      <c r="AA161" s="202"/>
      <c r="AB161" s="202"/>
      <c r="AC161" s="202"/>
      <c r="AD161" s="204"/>
      <c r="AE161" s="204"/>
      <c r="AF161" s="202"/>
      <c r="AG161" s="202"/>
      <c r="AH161" s="231">
        <v>-98154</v>
      </c>
      <c r="AI161" s="202"/>
      <c r="AJ161" s="205"/>
      <c r="AK161" s="205"/>
      <c r="AL161" s="205"/>
      <c r="AM161" s="205"/>
      <c r="AN161" s="196">
        <f t="shared" ref="AN161:AN211" si="29">SUM(E161:AE161)</f>
        <v>168447</v>
      </c>
      <c r="AO161" s="197">
        <f t="shared" si="27"/>
        <v>70293</v>
      </c>
    </row>
    <row r="162" spans="1:41" s="250" customFormat="1" ht="38.25" x14ac:dyDescent="0.25">
      <c r="A162" s="157"/>
      <c r="B162" s="159"/>
      <c r="C162" s="229">
        <v>553</v>
      </c>
      <c r="D162" s="259" t="s">
        <v>256</v>
      </c>
      <c r="E162" s="202">
        <v>129152</v>
      </c>
      <c r="F162" s="202"/>
      <c r="G162" s="202"/>
      <c r="H162" s="203">
        <v>-52251</v>
      </c>
      <c r="I162" s="202"/>
      <c r="J162" s="202"/>
      <c r="K162" s="202"/>
      <c r="L162" s="202"/>
      <c r="M162" s="202"/>
      <c r="N162" s="202"/>
      <c r="O162" s="202"/>
      <c r="P162" s="202"/>
      <c r="Q162" s="202"/>
      <c r="R162" s="202"/>
      <c r="S162" s="202"/>
      <c r="T162" s="202"/>
      <c r="U162" s="202">
        <v>85161</v>
      </c>
      <c r="V162" s="202"/>
      <c r="W162" s="202"/>
      <c r="X162" s="202"/>
      <c r="Y162" s="202"/>
      <c r="Z162" s="202"/>
      <c r="AA162" s="202"/>
      <c r="AB162" s="202"/>
      <c r="AC162" s="202"/>
      <c r="AD162" s="204"/>
      <c r="AE162" s="204"/>
      <c r="AF162" s="202"/>
      <c r="AG162" s="202"/>
      <c r="AH162" s="231">
        <v>-98901</v>
      </c>
      <c r="AI162" s="202"/>
      <c r="AJ162" s="205"/>
      <c r="AK162" s="205"/>
      <c r="AL162" s="205"/>
      <c r="AM162" s="205"/>
      <c r="AN162" s="196">
        <f t="shared" si="29"/>
        <v>162062</v>
      </c>
      <c r="AO162" s="197">
        <f t="shared" ref="AO162:AO211" si="30">SUM(E162:AI162)</f>
        <v>63161</v>
      </c>
    </row>
    <row r="163" spans="1:41" s="250" customFormat="1" ht="38.25" x14ac:dyDescent="0.25">
      <c r="A163" s="157"/>
      <c r="B163" s="159"/>
      <c r="C163" s="229">
        <v>554</v>
      </c>
      <c r="D163" s="201" t="s">
        <v>257</v>
      </c>
      <c r="E163" s="202"/>
      <c r="F163" s="260"/>
      <c r="G163" s="260"/>
      <c r="H163" s="203"/>
      <c r="I163" s="202"/>
      <c r="J163" s="260"/>
      <c r="K163" s="260"/>
      <c r="L163" s="260"/>
      <c r="M163" s="260"/>
      <c r="N163" s="260"/>
      <c r="O163" s="260"/>
      <c r="P163" s="260"/>
      <c r="Q163" s="260"/>
      <c r="R163" s="260"/>
      <c r="S163" s="260"/>
      <c r="T163" s="260"/>
      <c r="U163" s="260"/>
      <c r="V163" s="260"/>
      <c r="W163" s="260"/>
      <c r="X163" s="260"/>
      <c r="Y163" s="260"/>
      <c r="Z163" s="260"/>
      <c r="AA163" s="260"/>
      <c r="AB163" s="260"/>
      <c r="AC163" s="260"/>
      <c r="AD163" s="261"/>
      <c r="AE163" s="261"/>
      <c r="AF163" s="260"/>
      <c r="AG163" s="260"/>
      <c r="AH163" s="260"/>
      <c r="AI163" s="260"/>
      <c r="AJ163" s="262"/>
      <c r="AK163" s="262"/>
      <c r="AL163" s="262"/>
      <c r="AM163" s="262"/>
      <c r="AN163" s="196">
        <f t="shared" si="29"/>
        <v>0</v>
      </c>
      <c r="AO163" s="197">
        <f t="shared" si="30"/>
        <v>0</v>
      </c>
    </row>
    <row r="164" spans="1:41" s="250" customFormat="1" ht="38.25" x14ac:dyDescent="0.25">
      <c r="A164" s="157"/>
      <c r="B164" s="159"/>
      <c r="C164" s="229">
        <v>555</v>
      </c>
      <c r="D164" s="201" t="s">
        <v>258</v>
      </c>
      <c r="E164" s="202">
        <v>301993</v>
      </c>
      <c r="F164" s="260"/>
      <c r="G164" s="260"/>
      <c r="H164" s="203">
        <v>-301993</v>
      </c>
      <c r="I164" s="202"/>
      <c r="J164" s="260"/>
      <c r="K164" s="260"/>
      <c r="L164" s="260"/>
      <c r="M164" s="260"/>
      <c r="N164" s="260"/>
      <c r="O164" s="260"/>
      <c r="P164" s="260"/>
      <c r="Q164" s="260"/>
      <c r="R164" s="260"/>
      <c r="S164" s="260"/>
      <c r="T164" s="260"/>
      <c r="U164" s="260"/>
      <c r="V164" s="260"/>
      <c r="W164" s="260"/>
      <c r="X164" s="260"/>
      <c r="Y164" s="260"/>
      <c r="Z164" s="260"/>
      <c r="AA164" s="260"/>
      <c r="AB164" s="260"/>
      <c r="AC164" s="260"/>
      <c r="AD164" s="261"/>
      <c r="AE164" s="261"/>
      <c r="AF164" s="260"/>
      <c r="AG164" s="260"/>
      <c r="AH164" s="260"/>
      <c r="AI164" s="260"/>
      <c r="AJ164" s="262"/>
      <c r="AK164" s="262"/>
      <c r="AL164" s="262"/>
      <c r="AM164" s="262"/>
      <c r="AN164" s="196">
        <f t="shared" si="29"/>
        <v>0</v>
      </c>
      <c r="AO164" s="197">
        <f t="shared" si="30"/>
        <v>0</v>
      </c>
    </row>
    <row r="165" spans="1:41" s="250" customFormat="1" ht="25.5" x14ac:dyDescent="0.25">
      <c r="A165" s="157"/>
      <c r="B165" s="159"/>
      <c r="C165" s="258" t="s">
        <v>259</v>
      </c>
      <c r="D165" s="242" t="s">
        <v>260</v>
      </c>
      <c r="E165" s="202">
        <v>47035</v>
      </c>
      <c r="F165" s="260"/>
      <c r="G165" s="260"/>
      <c r="H165" s="203">
        <v>-24669</v>
      </c>
      <c r="I165" s="202"/>
      <c r="J165" s="260"/>
      <c r="K165" s="260"/>
      <c r="L165" s="260"/>
      <c r="M165" s="260"/>
      <c r="N165" s="260"/>
      <c r="O165" s="260"/>
      <c r="P165" s="260"/>
      <c r="Q165" s="260"/>
      <c r="R165" s="260"/>
      <c r="S165" s="260"/>
      <c r="T165" s="260"/>
      <c r="U165" s="260"/>
      <c r="V165" s="260"/>
      <c r="W165" s="260"/>
      <c r="X165" s="260"/>
      <c r="Y165" s="260"/>
      <c r="Z165" s="260"/>
      <c r="AA165" s="260"/>
      <c r="AB165" s="260"/>
      <c r="AC165" s="260"/>
      <c r="AD165" s="261"/>
      <c r="AE165" s="261"/>
      <c r="AF165" s="260"/>
      <c r="AG165" s="260"/>
      <c r="AH165" s="231">
        <v>-6124</v>
      </c>
      <c r="AI165" s="260"/>
      <c r="AJ165" s="262"/>
      <c r="AK165" s="262"/>
      <c r="AL165" s="262"/>
      <c r="AM165" s="262"/>
      <c r="AN165" s="196">
        <f t="shared" si="29"/>
        <v>22366</v>
      </c>
      <c r="AO165" s="197">
        <f t="shared" si="30"/>
        <v>16242</v>
      </c>
    </row>
    <row r="166" spans="1:41" s="250" customFormat="1" ht="25.5" x14ac:dyDescent="0.25">
      <c r="A166" s="157"/>
      <c r="B166" s="159"/>
      <c r="C166" s="258">
        <v>557</v>
      </c>
      <c r="D166" s="242" t="s">
        <v>261</v>
      </c>
      <c r="E166" s="202">
        <v>198232</v>
      </c>
      <c r="F166" s="260"/>
      <c r="G166" s="260"/>
      <c r="H166" s="203">
        <v>-44200</v>
      </c>
      <c r="I166" s="202"/>
      <c r="J166" s="260"/>
      <c r="K166" s="260"/>
      <c r="L166" s="260"/>
      <c r="M166" s="260"/>
      <c r="N166" s="260"/>
      <c r="O166" s="260"/>
      <c r="P166" s="260"/>
      <c r="Q166" s="260"/>
      <c r="R166" s="260"/>
      <c r="S166" s="260"/>
      <c r="T166" s="260"/>
      <c r="U166" s="260"/>
      <c r="V166" s="260"/>
      <c r="W166" s="260">
        <v>72541</v>
      </c>
      <c r="X166" s="260"/>
      <c r="Y166" s="260"/>
      <c r="Z166" s="260"/>
      <c r="AA166" s="260"/>
      <c r="AB166" s="260"/>
      <c r="AC166" s="260"/>
      <c r="AD166" s="261"/>
      <c r="AE166" s="261"/>
      <c r="AF166" s="260"/>
      <c r="AG166" s="260"/>
      <c r="AH166" s="260"/>
      <c r="AI166" s="260"/>
      <c r="AJ166" s="262"/>
      <c r="AK166" s="262"/>
      <c r="AL166" s="262"/>
      <c r="AM166" s="262"/>
      <c r="AN166" s="196">
        <f t="shared" si="29"/>
        <v>226573</v>
      </c>
      <c r="AO166" s="197">
        <f t="shared" si="30"/>
        <v>226573</v>
      </c>
    </row>
    <row r="167" spans="1:41" s="250" customFormat="1" ht="25.5" x14ac:dyDescent="0.25">
      <c r="A167" s="157"/>
      <c r="B167" s="159"/>
      <c r="C167" s="258">
        <v>558</v>
      </c>
      <c r="D167" s="242" t="s">
        <v>262</v>
      </c>
      <c r="E167" s="202"/>
      <c r="F167" s="260"/>
      <c r="G167" s="260"/>
      <c r="H167" s="203">
        <v>8150</v>
      </c>
      <c r="I167" s="202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1"/>
      <c r="AE167" s="261"/>
      <c r="AF167" s="260"/>
      <c r="AG167" s="260"/>
      <c r="AH167" s="260"/>
      <c r="AI167" s="260"/>
      <c r="AJ167" s="262"/>
      <c r="AK167" s="262"/>
      <c r="AL167" s="262"/>
      <c r="AM167" s="262"/>
      <c r="AN167" s="196">
        <f t="shared" si="29"/>
        <v>8150</v>
      </c>
      <c r="AO167" s="197">
        <f t="shared" si="30"/>
        <v>8150</v>
      </c>
    </row>
    <row r="168" spans="1:41" s="250" customFormat="1" ht="25.5" x14ac:dyDescent="0.25">
      <c r="A168" s="157"/>
      <c r="B168" s="159"/>
      <c r="C168" s="258">
        <v>559</v>
      </c>
      <c r="D168" s="201" t="s">
        <v>263</v>
      </c>
      <c r="E168" s="202">
        <v>68881</v>
      </c>
      <c r="F168" s="260"/>
      <c r="G168" s="260"/>
      <c r="H168" s="203">
        <v>124825</v>
      </c>
      <c r="I168" s="202"/>
      <c r="J168" s="260"/>
      <c r="K168" s="260"/>
      <c r="L168" s="260"/>
      <c r="M168" s="260"/>
      <c r="N168" s="260"/>
      <c r="O168" s="260"/>
      <c r="P168" s="260"/>
      <c r="Q168" s="260"/>
      <c r="R168" s="260"/>
      <c r="S168" s="260"/>
      <c r="T168" s="260"/>
      <c r="U168" s="260">
        <v>206294</v>
      </c>
      <c r="V168" s="260"/>
      <c r="W168" s="260"/>
      <c r="X168" s="260"/>
      <c r="Y168" s="260"/>
      <c r="Z168" s="260"/>
      <c r="AA168" s="260"/>
      <c r="AB168" s="260"/>
      <c r="AC168" s="260"/>
      <c r="AD168" s="261"/>
      <c r="AE168" s="261"/>
      <c r="AF168" s="260"/>
      <c r="AG168" s="260"/>
      <c r="AH168" s="231">
        <v>-4678</v>
      </c>
      <c r="AI168" s="260"/>
      <c r="AJ168" s="262"/>
      <c r="AK168" s="262"/>
      <c r="AL168" s="262"/>
      <c r="AM168" s="262"/>
      <c r="AN168" s="196">
        <f t="shared" si="29"/>
        <v>400000</v>
      </c>
      <c r="AO168" s="197">
        <f t="shared" si="30"/>
        <v>395322</v>
      </c>
    </row>
    <row r="169" spans="1:41" s="250" customFormat="1" ht="25.5" x14ac:dyDescent="0.25">
      <c r="A169" s="157"/>
      <c r="B169" s="159"/>
      <c r="C169" s="258">
        <v>562</v>
      </c>
      <c r="D169" s="242" t="s">
        <v>264</v>
      </c>
      <c r="E169" s="202">
        <v>283642</v>
      </c>
      <c r="F169" s="260"/>
      <c r="G169" s="260"/>
      <c r="H169" s="203">
        <v>-245322</v>
      </c>
      <c r="I169" s="202"/>
      <c r="J169" s="260"/>
      <c r="K169" s="260"/>
      <c r="L169" s="260"/>
      <c r="M169" s="260"/>
      <c r="N169" s="260"/>
      <c r="O169" s="260"/>
      <c r="P169" s="260"/>
      <c r="Q169" s="260"/>
      <c r="R169" s="260"/>
      <c r="S169" s="260"/>
      <c r="T169" s="260"/>
      <c r="U169" s="260"/>
      <c r="V169" s="260"/>
      <c r="W169" s="260"/>
      <c r="X169" s="260"/>
      <c r="Y169" s="260"/>
      <c r="Z169" s="260"/>
      <c r="AA169" s="260"/>
      <c r="AB169" s="260"/>
      <c r="AC169" s="260"/>
      <c r="AD169" s="261"/>
      <c r="AE169" s="261"/>
      <c r="AF169" s="260"/>
      <c r="AG169" s="260"/>
      <c r="AH169" s="231">
        <v>-2039</v>
      </c>
      <c r="AI169" s="260"/>
      <c r="AJ169" s="262"/>
      <c r="AK169" s="262"/>
      <c r="AL169" s="262"/>
      <c r="AM169" s="262"/>
      <c r="AN169" s="196">
        <f t="shared" si="29"/>
        <v>38320</v>
      </c>
      <c r="AO169" s="197">
        <f t="shared" si="30"/>
        <v>36281</v>
      </c>
    </row>
    <row r="170" spans="1:41" s="250" customFormat="1" ht="25.5" x14ac:dyDescent="0.25">
      <c r="A170" s="157"/>
      <c r="B170" s="159"/>
      <c r="C170" s="258">
        <v>563</v>
      </c>
      <c r="D170" s="242" t="s">
        <v>265</v>
      </c>
      <c r="E170" s="202">
        <v>219531</v>
      </c>
      <c r="F170" s="260"/>
      <c r="G170" s="260"/>
      <c r="H170" s="203">
        <v>-219531</v>
      </c>
      <c r="I170" s="202"/>
      <c r="J170" s="260"/>
      <c r="K170" s="260"/>
      <c r="L170" s="260"/>
      <c r="M170" s="260"/>
      <c r="N170" s="260"/>
      <c r="O170" s="260"/>
      <c r="P170" s="260"/>
      <c r="Q170" s="260"/>
      <c r="R170" s="260"/>
      <c r="S170" s="260"/>
      <c r="T170" s="260"/>
      <c r="U170" s="260"/>
      <c r="V170" s="260"/>
      <c r="W170" s="260"/>
      <c r="X170" s="260"/>
      <c r="Y170" s="260"/>
      <c r="Z170" s="260"/>
      <c r="AA170" s="260"/>
      <c r="AB170" s="260"/>
      <c r="AC170" s="260"/>
      <c r="AD170" s="261"/>
      <c r="AE170" s="261"/>
      <c r="AF170" s="260"/>
      <c r="AG170" s="260"/>
      <c r="AH170" s="260"/>
      <c r="AI170" s="260"/>
      <c r="AJ170" s="262"/>
      <c r="AK170" s="262"/>
      <c r="AL170" s="262"/>
      <c r="AM170" s="262"/>
      <c r="AN170" s="196">
        <f t="shared" si="29"/>
        <v>0</v>
      </c>
      <c r="AO170" s="197">
        <f t="shared" si="30"/>
        <v>0</v>
      </c>
    </row>
    <row r="171" spans="1:41" s="250" customFormat="1" ht="38.25" x14ac:dyDescent="0.25">
      <c r="A171" s="157"/>
      <c r="B171" s="159"/>
      <c r="C171" s="258">
        <v>564</v>
      </c>
      <c r="D171" s="242" t="s">
        <v>266</v>
      </c>
      <c r="E171" s="202">
        <v>4874</v>
      </c>
      <c r="F171" s="260"/>
      <c r="G171" s="260"/>
      <c r="H171" s="203">
        <v>10626</v>
      </c>
      <c r="I171" s="202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0"/>
      <c r="V171" s="260"/>
      <c r="W171" s="260"/>
      <c r="X171" s="260"/>
      <c r="Y171" s="260"/>
      <c r="Z171" s="260"/>
      <c r="AA171" s="260"/>
      <c r="AB171" s="260"/>
      <c r="AC171" s="260"/>
      <c r="AD171" s="261"/>
      <c r="AE171" s="261"/>
      <c r="AF171" s="260"/>
      <c r="AG171" s="260"/>
      <c r="AH171" s="231">
        <v>-57</v>
      </c>
      <c r="AI171" s="260"/>
      <c r="AJ171" s="262"/>
      <c r="AK171" s="262"/>
      <c r="AL171" s="262"/>
      <c r="AM171" s="262"/>
      <c r="AN171" s="196">
        <f t="shared" si="29"/>
        <v>15500</v>
      </c>
      <c r="AO171" s="197">
        <f t="shared" si="30"/>
        <v>15443</v>
      </c>
    </row>
    <row r="172" spans="1:41" s="250" customFormat="1" ht="38.25" x14ac:dyDescent="0.25">
      <c r="A172" s="157"/>
      <c r="B172" s="159"/>
      <c r="C172" s="258">
        <v>565</v>
      </c>
      <c r="D172" s="242" t="s">
        <v>267</v>
      </c>
      <c r="E172" s="202">
        <v>255318</v>
      </c>
      <c r="F172" s="260"/>
      <c r="G172" s="260"/>
      <c r="H172" s="203">
        <v>-254189</v>
      </c>
      <c r="I172" s="202"/>
      <c r="J172" s="260"/>
      <c r="K172" s="260"/>
      <c r="L172" s="260"/>
      <c r="M172" s="260"/>
      <c r="N172" s="260"/>
      <c r="O172" s="260"/>
      <c r="P172" s="260"/>
      <c r="Q172" s="260"/>
      <c r="R172" s="260"/>
      <c r="S172" s="260"/>
      <c r="T172" s="260"/>
      <c r="U172" s="260">
        <v>530</v>
      </c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0"/>
      <c r="AG172" s="260"/>
      <c r="AH172" s="260"/>
      <c r="AI172" s="260"/>
      <c r="AJ172" s="262"/>
      <c r="AK172" s="262"/>
      <c r="AL172" s="262"/>
      <c r="AM172" s="262"/>
      <c r="AN172" s="196">
        <f t="shared" si="29"/>
        <v>1659</v>
      </c>
      <c r="AO172" s="197">
        <f t="shared" si="30"/>
        <v>1659</v>
      </c>
    </row>
    <row r="173" spans="1:41" s="250" customFormat="1" ht="38.25" x14ac:dyDescent="0.25">
      <c r="A173" s="157"/>
      <c r="B173" s="159"/>
      <c r="C173" s="229">
        <v>566</v>
      </c>
      <c r="D173" s="201" t="s">
        <v>268</v>
      </c>
      <c r="E173" s="202">
        <v>305190</v>
      </c>
      <c r="F173" s="260"/>
      <c r="G173" s="260"/>
      <c r="H173" s="203">
        <v>-262205</v>
      </c>
      <c r="I173" s="202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X173" s="260"/>
      <c r="Y173" s="260"/>
      <c r="Z173" s="260"/>
      <c r="AA173" s="260"/>
      <c r="AB173" s="260"/>
      <c r="AC173" s="260"/>
      <c r="AD173" s="261"/>
      <c r="AE173" s="261"/>
      <c r="AF173" s="260"/>
      <c r="AG173" s="260"/>
      <c r="AH173" s="260"/>
      <c r="AI173" s="260"/>
      <c r="AJ173" s="262"/>
      <c r="AK173" s="262"/>
      <c r="AL173" s="262"/>
      <c r="AM173" s="262"/>
      <c r="AN173" s="196">
        <f t="shared" si="29"/>
        <v>42985</v>
      </c>
      <c r="AO173" s="197">
        <f t="shared" si="30"/>
        <v>42985</v>
      </c>
    </row>
    <row r="174" spans="1:41" s="250" customFormat="1" ht="51" x14ac:dyDescent="0.25">
      <c r="A174" s="157"/>
      <c r="B174" s="159"/>
      <c r="C174" s="229">
        <v>567</v>
      </c>
      <c r="D174" s="201" t="s">
        <v>269</v>
      </c>
      <c r="E174" s="202">
        <v>710911</v>
      </c>
      <c r="F174" s="260"/>
      <c r="G174" s="260"/>
      <c r="H174" s="203">
        <v>-337711</v>
      </c>
      <c r="I174" s="202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X174" s="260"/>
      <c r="Y174" s="260"/>
      <c r="Z174" s="260"/>
      <c r="AA174" s="260"/>
      <c r="AB174" s="260"/>
      <c r="AC174" s="260"/>
      <c r="AD174" s="261"/>
      <c r="AE174" s="261"/>
      <c r="AF174" s="260"/>
      <c r="AG174" s="260"/>
      <c r="AH174" s="231">
        <v>13714</v>
      </c>
      <c r="AI174" s="260"/>
      <c r="AJ174" s="262"/>
      <c r="AK174" s="262"/>
      <c r="AL174" s="262"/>
      <c r="AM174" s="262"/>
      <c r="AN174" s="196">
        <f t="shared" si="29"/>
        <v>373200</v>
      </c>
      <c r="AO174" s="197">
        <f t="shared" si="30"/>
        <v>386914</v>
      </c>
    </row>
    <row r="175" spans="1:41" s="250" customFormat="1" ht="38.25" x14ac:dyDescent="0.25">
      <c r="A175" s="157"/>
      <c r="B175" s="159" t="s">
        <v>50</v>
      </c>
      <c r="C175" s="229">
        <v>568</v>
      </c>
      <c r="D175" s="201" t="s">
        <v>270</v>
      </c>
      <c r="E175" s="202"/>
      <c r="F175" s="260"/>
      <c r="G175" s="260"/>
      <c r="H175" s="203"/>
      <c r="I175" s="202">
        <v>163737</v>
      </c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X175" s="260"/>
      <c r="Y175" s="260"/>
      <c r="Z175" s="260"/>
      <c r="AA175" s="260"/>
      <c r="AB175" s="260"/>
      <c r="AC175" s="260"/>
      <c r="AD175" s="261">
        <v>-83747</v>
      </c>
      <c r="AE175" s="261"/>
      <c r="AF175" s="260"/>
      <c r="AG175" s="260"/>
      <c r="AH175" s="260"/>
      <c r="AI175" s="260"/>
      <c r="AJ175" s="262"/>
      <c r="AK175" s="262"/>
      <c r="AL175" s="262"/>
      <c r="AM175" s="262"/>
      <c r="AN175" s="196">
        <f t="shared" si="29"/>
        <v>79990</v>
      </c>
      <c r="AO175" s="197">
        <f t="shared" si="30"/>
        <v>79990</v>
      </c>
    </row>
    <row r="176" spans="1:41" s="250" customFormat="1" ht="38.25" x14ac:dyDescent="0.25">
      <c r="A176" s="157"/>
      <c r="B176" s="159" t="s">
        <v>50</v>
      </c>
      <c r="C176" s="229">
        <v>569</v>
      </c>
      <c r="D176" s="201" t="s">
        <v>271</v>
      </c>
      <c r="E176" s="202"/>
      <c r="F176" s="260"/>
      <c r="G176" s="260"/>
      <c r="H176" s="203"/>
      <c r="I176" s="202">
        <v>123000</v>
      </c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X176" s="260"/>
      <c r="Y176" s="260"/>
      <c r="Z176" s="260"/>
      <c r="AA176" s="260"/>
      <c r="AB176" s="260"/>
      <c r="AC176" s="260"/>
      <c r="AD176" s="261">
        <v>-58000</v>
      </c>
      <c r="AE176" s="261"/>
      <c r="AF176" s="260"/>
      <c r="AG176" s="260"/>
      <c r="AH176" s="260"/>
      <c r="AI176" s="260"/>
      <c r="AJ176" s="262"/>
      <c r="AK176" s="262"/>
      <c r="AL176" s="262"/>
      <c r="AM176" s="262"/>
      <c r="AN176" s="196">
        <f t="shared" si="29"/>
        <v>65000</v>
      </c>
      <c r="AO176" s="197">
        <f t="shared" si="30"/>
        <v>65000</v>
      </c>
    </row>
    <row r="177" spans="1:41" s="250" customFormat="1" ht="38.25" x14ac:dyDescent="0.25">
      <c r="A177" s="157"/>
      <c r="B177" s="159" t="s">
        <v>50</v>
      </c>
      <c r="C177" s="229">
        <v>570</v>
      </c>
      <c r="D177" s="201" t="s">
        <v>272</v>
      </c>
      <c r="E177" s="202"/>
      <c r="F177" s="260"/>
      <c r="G177" s="260"/>
      <c r="H177" s="203"/>
      <c r="I177" s="202">
        <v>91127</v>
      </c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X177" s="260"/>
      <c r="Y177" s="260"/>
      <c r="Z177" s="260"/>
      <c r="AA177" s="260"/>
      <c r="AB177" s="260"/>
      <c r="AC177" s="260"/>
      <c r="AD177" s="261">
        <v>-16127</v>
      </c>
      <c r="AE177" s="261"/>
      <c r="AF177" s="260"/>
      <c r="AG177" s="260"/>
      <c r="AH177" s="260"/>
      <c r="AI177" s="260"/>
      <c r="AJ177" s="262"/>
      <c r="AK177" s="262"/>
      <c r="AL177" s="262"/>
      <c r="AM177" s="262"/>
      <c r="AN177" s="196">
        <f t="shared" si="29"/>
        <v>75000</v>
      </c>
      <c r="AO177" s="197">
        <f t="shared" si="30"/>
        <v>75000</v>
      </c>
    </row>
    <row r="178" spans="1:41" s="250" customFormat="1" ht="38.25" x14ac:dyDescent="0.25">
      <c r="A178" s="157"/>
      <c r="B178" s="159"/>
      <c r="C178" s="229">
        <v>571</v>
      </c>
      <c r="D178" s="201" t="s">
        <v>273</v>
      </c>
      <c r="E178" s="202"/>
      <c r="F178" s="260"/>
      <c r="G178" s="260"/>
      <c r="H178" s="203"/>
      <c r="I178" s="202"/>
      <c r="J178" s="260"/>
      <c r="K178" s="260"/>
      <c r="L178" s="260"/>
      <c r="M178" s="260"/>
      <c r="N178" s="260"/>
      <c r="O178" s="260"/>
      <c r="P178" s="260"/>
      <c r="Q178" s="260"/>
      <c r="R178" s="260"/>
      <c r="S178" s="260"/>
      <c r="T178" s="260"/>
      <c r="U178" s="260"/>
      <c r="V178" s="260"/>
      <c r="W178" s="260"/>
      <c r="X178" s="260"/>
      <c r="Y178" s="260"/>
      <c r="Z178" s="260"/>
      <c r="AA178" s="260"/>
      <c r="AB178" s="260"/>
      <c r="AC178" s="260"/>
      <c r="AD178" s="261"/>
      <c r="AE178" s="261"/>
      <c r="AF178" s="260"/>
      <c r="AG178" s="260"/>
      <c r="AH178" s="260"/>
      <c r="AI178" s="260"/>
      <c r="AJ178" s="262"/>
      <c r="AK178" s="262"/>
      <c r="AL178" s="262"/>
      <c r="AM178" s="262"/>
      <c r="AN178" s="196">
        <f t="shared" si="29"/>
        <v>0</v>
      </c>
      <c r="AO178" s="197">
        <f t="shared" si="30"/>
        <v>0</v>
      </c>
    </row>
    <row r="179" spans="1:41" s="250" customFormat="1" ht="25.5" x14ac:dyDescent="0.25">
      <c r="A179" s="157"/>
      <c r="B179" s="159"/>
      <c r="C179" s="229">
        <v>572</v>
      </c>
      <c r="D179" s="201" t="s">
        <v>274</v>
      </c>
      <c r="E179" s="202">
        <v>259033</v>
      </c>
      <c r="F179" s="260"/>
      <c r="G179" s="260"/>
      <c r="H179" s="203">
        <v>-259033</v>
      </c>
      <c r="I179" s="202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1"/>
      <c r="AE179" s="261"/>
      <c r="AF179" s="260"/>
      <c r="AG179" s="260"/>
      <c r="AH179" s="260"/>
      <c r="AI179" s="260"/>
      <c r="AJ179" s="262"/>
      <c r="AK179" s="262"/>
      <c r="AL179" s="262"/>
      <c r="AM179" s="262"/>
      <c r="AN179" s="196">
        <f t="shared" si="29"/>
        <v>0</v>
      </c>
      <c r="AO179" s="197">
        <f t="shared" si="30"/>
        <v>0</v>
      </c>
    </row>
    <row r="180" spans="1:41" s="250" customFormat="1" ht="25.5" x14ac:dyDescent="0.25">
      <c r="A180" s="157"/>
      <c r="B180" s="159"/>
      <c r="C180" s="229">
        <v>573</v>
      </c>
      <c r="D180" s="201" t="s">
        <v>275</v>
      </c>
      <c r="E180" s="202">
        <v>81800</v>
      </c>
      <c r="F180" s="260"/>
      <c r="G180" s="260"/>
      <c r="H180" s="203">
        <v>9021</v>
      </c>
      <c r="I180" s="202"/>
      <c r="J180" s="260"/>
      <c r="K180" s="260"/>
      <c r="L180" s="260"/>
      <c r="M180" s="260"/>
      <c r="N180" s="260"/>
      <c r="O180" s="260"/>
      <c r="P180" s="260"/>
      <c r="Q180" s="260"/>
      <c r="R180" s="260"/>
      <c r="S180" s="260"/>
      <c r="T180" s="260"/>
      <c r="U180" s="260"/>
      <c r="V180" s="260"/>
      <c r="W180" s="260"/>
      <c r="X180" s="260"/>
      <c r="Y180" s="260"/>
      <c r="Z180" s="260"/>
      <c r="AA180" s="260"/>
      <c r="AB180" s="260"/>
      <c r="AC180" s="260"/>
      <c r="AD180" s="261"/>
      <c r="AE180" s="261"/>
      <c r="AF180" s="260"/>
      <c r="AG180" s="260"/>
      <c r="AH180" s="231">
        <v>-18286</v>
      </c>
      <c r="AI180" s="260"/>
      <c r="AJ180" s="262"/>
      <c r="AK180" s="262"/>
      <c r="AL180" s="262"/>
      <c r="AM180" s="262"/>
      <c r="AN180" s="196">
        <f t="shared" si="29"/>
        <v>90821</v>
      </c>
      <c r="AO180" s="197">
        <f t="shared" si="30"/>
        <v>72535</v>
      </c>
    </row>
    <row r="181" spans="1:41" s="250" customFormat="1" ht="38.25" x14ac:dyDescent="0.25">
      <c r="A181" s="157"/>
      <c r="B181" s="159"/>
      <c r="C181" s="229">
        <v>574</v>
      </c>
      <c r="D181" s="201" t="s">
        <v>276</v>
      </c>
      <c r="E181" s="202">
        <v>13906</v>
      </c>
      <c r="F181" s="260"/>
      <c r="G181" s="260"/>
      <c r="H181" s="203">
        <v>33788</v>
      </c>
      <c r="I181" s="202"/>
      <c r="J181" s="260"/>
      <c r="K181" s="260"/>
      <c r="L181" s="260"/>
      <c r="M181" s="260"/>
      <c r="N181" s="260"/>
      <c r="O181" s="260"/>
      <c r="P181" s="260"/>
      <c r="Q181" s="260"/>
      <c r="R181" s="260"/>
      <c r="S181" s="260"/>
      <c r="T181" s="260"/>
      <c r="U181" s="260"/>
      <c r="V181" s="260"/>
      <c r="W181" s="260"/>
      <c r="X181" s="260"/>
      <c r="Y181" s="260"/>
      <c r="Z181" s="260"/>
      <c r="AA181" s="260"/>
      <c r="AB181" s="260"/>
      <c r="AC181" s="260"/>
      <c r="AD181" s="261"/>
      <c r="AE181" s="261"/>
      <c r="AF181" s="260"/>
      <c r="AG181" s="260"/>
      <c r="AH181" s="260"/>
      <c r="AI181" s="260"/>
      <c r="AJ181" s="262"/>
      <c r="AK181" s="262"/>
      <c r="AL181" s="262"/>
      <c r="AM181" s="262"/>
      <c r="AN181" s="196">
        <f t="shared" si="29"/>
        <v>47694</v>
      </c>
      <c r="AO181" s="197">
        <f t="shared" si="30"/>
        <v>47694</v>
      </c>
    </row>
    <row r="182" spans="1:41" s="250" customFormat="1" ht="25.5" x14ac:dyDescent="0.25">
      <c r="A182" s="157"/>
      <c r="B182" s="159"/>
      <c r="C182" s="229">
        <v>575</v>
      </c>
      <c r="D182" s="201" t="s">
        <v>277</v>
      </c>
      <c r="E182" s="202">
        <v>1022500</v>
      </c>
      <c r="F182" s="260"/>
      <c r="G182" s="260"/>
      <c r="H182" s="203">
        <v>-600000</v>
      </c>
      <c r="I182" s="202"/>
      <c r="J182" s="260"/>
      <c r="K182" s="260"/>
      <c r="L182" s="260"/>
      <c r="M182" s="260"/>
      <c r="N182" s="260"/>
      <c r="O182" s="260"/>
      <c r="P182" s="260"/>
      <c r="Q182" s="260"/>
      <c r="R182" s="260"/>
      <c r="S182" s="260"/>
      <c r="T182" s="260"/>
      <c r="U182" s="260">
        <v>327500</v>
      </c>
      <c r="V182" s="260"/>
      <c r="W182" s="260"/>
      <c r="X182" s="260"/>
      <c r="Y182" s="260"/>
      <c r="Z182" s="260"/>
      <c r="AA182" s="260"/>
      <c r="AB182" s="260"/>
      <c r="AC182" s="260"/>
      <c r="AD182" s="261"/>
      <c r="AE182" s="261"/>
      <c r="AF182" s="260"/>
      <c r="AG182" s="260"/>
      <c r="AH182" s="260"/>
      <c r="AI182" s="263">
        <v>-749999</v>
      </c>
      <c r="AJ182" s="262"/>
      <c r="AK182" s="262"/>
      <c r="AL182" s="262"/>
      <c r="AM182" s="262"/>
      <c r="AN182" s="196">
        <f t="shared" si="29"/>
        <v>750000</v>
      </c>
      <c r="AO182" s="197">
        <f t="shared" si="30"/>
        <v>1</v>
      </c>
    </row>
    <row r="183" spans="1:41" s="250" customFormat="1" ht="38.25" x14ac:dyDescent="0.25">
      <c r="A183" s="157"/>
      <c r="B183" s="159"/>
      <c r="C183" s="229">
        <v>576</v>
      </c>
      <c r="D183" s="201" t="s">
        <v>278</v>
      </c>
      <c r="E183" s="202">
        <v>65624</v>
      </c>
      <c r="F183" s="260"/>
      <c r="G183" s="260"/>
      <c r="H183" s="203">
        <v>140000</v>
      </c>
      <c r="I183" s="202"/>
      <c r="J183" s="260"/>
      <c r="K183" s="260"/>
      <c r="L183" s="260"/>
      <c r="M183" s="260"/>
      <c r="N183" s="260">
        <v>205624</v>
      </c>
      <c r="O183" s="260"/>
      <c r="P183" s="260"/>
      <c r="Q183" s="260"/>
      <c r="R183" s="260"/>
      <c r="S183" s="260"/>
      <c r="T183" s="260"/>
      <c r="U183" s="260">
        <v>-236248</v>
      </c>
      <c r="V183" s="260"/>
      <c r="W183" s="260"/>
      <c r="X183" s="260"/>
      <c r="Y183" s="260"/>
      <c r="Z183" s="260"/>
      <c r="AA183" s="260"/>
      <c r="AB183" s="260"/>
      <c r="AC183" s="260"/>
      <c r="AD183" s="261"/>
      <c r="AE183" s="261"/>
      <c r="AF183" s="260"/>
      <c r="AG183" s="260"/>
      <c r="AH183" s="260"/>
      <c r="AI183" s="263">
        <v>-174999</v>
      </c>
      <c r="AJ183" s="262"/>
      <c r="AK183" s="262"/>
      <c r="AL183" s="262"/>
      <c r="AM183" s="262"/>
      <c r="AN183" s="196">
        <f t="shared" si="29"/>
        <v>175000</v>
      </c>
      <c r="AO183" s="197">
        <f t="shared" si="30"/>
        <v>1</v>
      </c>
    </row>
    <row r="184" spans="1:41" s="250" customFormat="1" ht="38.25" x14ac:dyDescent="0.25">
      <c r="A184" s="157"/>
      <c r="B184" s="159"/>
      <c r="C184" s="229">
        <v>577</v>
      </c>
      <c r="D184" s="201" t="s">
        <v>279</v>
      </c>
      <c r="E184" s="202"/>
      <c r="F184" s="260"/>
      <c r="G184" s="260"/>
      <c r="H184" s="203">
        <v>1261960</v>
      </c>
      <c r="I184" s="202"/>
      <c r="J184" s="260"/>
      <c r="K184" s="260"/>
      <c r="L184" s="260"/>
      <c r="M184" s="260"/>
      <c r="N184" s="260"/>
      <c r="O184" s="260"/>
      <c r="P184" s="260"/>
      <c r="Q184" s="260"/>
      <c r="R184" s="260"/>
      <c r="S184" s="260"/>
      <c r="T184" s="260"/>
      <c r="U184" s="260"/>
      <c r="V184" s="260"/>
      <c r="W184" s="260"/>
      <c r="X184" s="260"/>
      <c r="Y184" s="260"/>
      <c r="Z184" s="260"/>
      <c r="AA184" s="260"/>
      <c r="AB184" s="260"/>
      <c r="AC184" s="260"/>
      <c r="AD184" s="261"/>
      <c r="AE184" s="261"/>
      <c r="AF184" s="260"/>
      <c r="AG184" s="260"/>
      <c r="AH184" s="231">
        <v>-15352</v>
      </c>
      <c r="AI184" s="260"/>
      <c r="AJ184" s="262"/>
      <c r="AK184" s="262"/>
      <c r="AL184" s="262"/>
      <c r="AM184" s="262"/>
      <c r="AN184" s="196">
        <f t="shared" si="29"/>
        <v>1261960</v>
      </c>
      <c r="AO184" s="197">
        <f t="shared" si="30"/>
        <v>1246608</v>
      </c>
    </row>
    <row r="185" spans="1:41" s="250" customFormat="1" ht="31.5" customHeight="1" x14ac:dyDescent="0.25">
      <c r="A185" s="157"/>
      <c r="B185" s="159"/>
      <c r="C185" s="229">
        <v>578</v>
      </c>
      <c r="D185" s="201" t="s">
        <v>280</v>
      </c>
      <c r="E185" s="202"/>
      <c r="F185" s="260"/>
      <c r="G185" s="260"/>
      <c r="H185" s="203">
        <v>277600</v>
      </c>
      <c r="I185" s="202"/>
      <c r="J185" s="260"/>
      <c r="K185" s="260"/>
      <c r="L185" s="260"/>
      <c r="M185" s="260"/>
      <c r="N185" s="260"/>
      <c r="O185" s="260"/>
      <c r="P185" s="260"/>
      <c r="Q185" s="260"/>
      <c r="R185" s="260"/>
      <c r="S185" s="260"/>
      <c r="T185" s="260"/>
      <c r="U185" s="260"/>
      <c r="V185" s="260"/>
      <c r="W185" s="260"/>
      <c r="X185" s="260"/>
      <c r="Y185" s="260"/>
      <c r="Z185" s="260"/>
      <c r="AA185" s="260"/>
      <c r="AB185" s="260"/>
      <c r="AC185" s="260"/>
      <c r="AD185" s="261"/>
      <c r="AE185" s="261"/>
      <c r="AF185" s="260"/>
      <c r="AG185" s="260"/>
      <c r="AH185" s="231">
        <v>110096</v>
      </c>
      <c r="AI185" s="260"/>
      <c r="AJ185" s="262"/>
      <c r="AK185" s="262"/>
      <c r="AL185" s="262"/>
      <c r="AM185" s="262"/>
      <c r="AN185" s="196">
        <f t="shared" si="29"/>
        <v>277600</v>
      </c>
      <c r="AO185" s="197">
        <f t="shared" si="30"/>
        <v>387696</v>
      </c>
    </row>
    <row r="186" spans="1:41" s="250" customFormat="1" ht="38.25" x14ac:dyDescent="0.25">
      <c r="A186" s="157"/>
      <c r="B186" s="159"/>
      <c r="C186" s="229">
        <v>579</v>
      </c>
      <c r="D186" s="201" t="s">
        <v>281</v>
      </c>
      <c r="E186" s="202"/>
      <c r="F186" s="260"/>
      <c r="G186" s="260"/>
      <c r="H186" s="203">
        <v>136000</v>
      </c>
      <c r="I186" s="202"/>
      <c r="J186" s="260"/>
      <c r="K186" s="260"/>
      <c r="L186" s="260"/>
      <c r="M186" s="260"/>
      <c r="N186" s="260"/>
      <c r="O186" s="260"/>
      <c r="P186" s="260"/>
      <c r="Q186" s="260"/>
      <c r="R186" s="260"/>
      <c r="S186" s="260"/>
      <c r="T186" s="260"/>
      <c r="U186" s="260"/>
      <c r="V186" s="260"/>
      <c r="W186" s="260"/>
      <c r="X186" s="260"/>
      <c r="Y186" s="260"/>
      <c r="Z186" s="260"/>
      <c r="AA186" s="260"/>
      <c r="AB186" s="260"/>
      <c r="AC186" s="260"/>
      <c r="AD186" s="261"/>
      <c r="AE186" s="261"/>
      <c r="AF186" s="260"/>
      <c r="AG186" s="260"/>
      <c r="AH186" s="231">
        <v>-128904</v>
      </c>
      <c r="AI186" s="260"/>
      <c r="AJ186" s="262"/>
      <c r="AK186" s="262"/>
      <c r="AL186" s="262"/>
      <c r="AM186" s="262"/>
      <c r="AN186" s="196">
        <f t="shared" si="29"/>
        <v>136000</v>
      </c>
      <c r="AO186" s="197">
        <f t="shared" si="30"/>
        <v>7096</v>
      </c>
    </row>
    <row r="187" spans="1:41" s="250" customFormat="1" ht="25.5" x14ac:dyDescent="0.25">
      <c r="A187" s="157"/>
      <c r="B187" s="159"/>
      <c r="C187" s="229">
        <v>580</v>
      </c>
      <c r="D187" s="201" t="s">
        <v>282</v>
      </c>
      <c r="E187" s="202"/>
      <c r="F187" s="260"/>
      <c r="G187" s="260"/>
      <c r="H187" s="203">
        <v>354202</v>
      </c>
      <c r="I187" s="202"/>
      <c r="J187" s="260"/>
      <c r="K187" s="260"/>
      <c r="L187" s="260"/>
      <c r="M187" s="260"/>
      <c r="N187" s="260">
        <f>1966+136000</f>
        <v>137966</v>
      </c>
      <c r="O187" s="260"/>
      <c r="P187" s="260"/>
      <c r="Q187" s="260"/>
      <c r="R187" s="260"/>
      <c r="S187" s="260"/>
      <c r="T187" s="260"/>
      <c r="U187" s="260"/>
      <c r="V187" s="260"/>
      <c r="W187" s="260"/>
      <c r="X187" s="260"/>
      <c r="Y187" s="260"/>
      <c r="Z187" s="260"/>
      <c r="AA187" s="260"/>
      <c r="AB187" s="260"/>
      <c r="AC187" s="260"/>
      <c r="AD187" s="261"/>
      <c r="AE187" s="261"/>
      <c r="AF187" s="260">
        <v>-292168</v>
      </c>
      <c r="AG187" s="260"/>
      <c r="AH187" s="260"/>
      <c r="AI187" s="260"/>
      <c r="AJ187" s="262"/>
      <c r="AK187" s="262"/>
      <c r="AL187" s="262"/>
      <c r="AM187" s="262"/>
      <c r="AN187" s="196">
        <f t="shared" si="29"/>
        <v>492168</v>
      </c>
      <c r="AO187" s="197">
        <f t="shared" si="30"/>
        <v>200000</v>
      </c>
    </row>
    <row r="188" spans="1:41" s="250" customFormat="1" ht="25.5" x14ac:dyDescent="0.25">
      <c r="A188" s="157"/>
      <c r="B188" s="159"/>
      <c r="C188" s="229">
        <v>581</v>
      </c>
      <c r="D188" s="201" t="s">
        <v>283</v>
      </c>
      <c r="E188" s="202"/>
      <c r="F188" s="260"/>
      <c r="G188" s="260"/>
      <c r="H188" s="203">
        <v>142651</v>
      </c>
      <c r="I188" s="202"/>
      <c r="J188" s="260"/>
      <c r="K188" s="260"/>
      <c r="L188" s="260"/>
      <c r="M188" s="260"/>
      <c r="N188" s="260"/>
      <c r="O188" s="260"/>
      <c r="P188" s="260"/>
      <c r="Q188" s="260"/>
      <c r="R188" s="260"/>
      <c r="S188" s="260"/>
      <c r="T188" s="260"/>
      <c r="U188" s="260"/>
      <c r="V188" s="260"/>
      <c r="W188" s="260"/>
      <c r="X188" s="260"/>
      <c r="Y188" s="260"/>
      <c r="Z188" s="260"/>
      <c r="AA188" s="260"/>
      <c r="AB188" s="260"/>
      <c r="AC188" s="260"/>
      <c r="AD188" s="261"/>
      <c r="AE188" s="261"/>
      <c r="AF188" s="260"/>
      <c r="AG188" s="260"/>
      <c r="AH188" s="231">
        <v>-10544</v>
      </c>
      <c r="AI188" s="260"/>
      <c r="AJ188" s="262"/>
      <c r="AK188" s="262"/>
      <c r="AL188" s="262"/>
      <c r="AM188" s="262"/>
      <c r="AN188" s="196">
        <f t="shared" si="29"/>
        <v>142651</v>
      </c>
      <c r="AO188" s="197">
        <f t="shared" si="30"/>
        <v>132107</v>
      </c>
    </row>
    <row r="189" spans="1:41" s="250" customFormat="1" ht="38.25" x14ac:dyDescent="0.25">
      <c r="A189" s="157"/>
      <c r="B189" s="240" t="s">
        <v>50</v>
      </c>
      <c r="C189" s="229">
        <v>582</v>
      </c>
      <c r="D189" s="201" t="s">
        <v>284</v>
      </c>
      <c r="E189" s="202"/>
      <c r="F189" s="260"/>
      <c r="G189" s="260"/>
      <c r="H189" s="203"/>
      <c r="I189" s="202">
        <v>80000</v>
      </c>
      <c r="J189" s="260"/>
      <c r="K189" s="260"/>
      <c r="L189" s="260"/>
      <c r="M189" s="260"/>
      <c r="N189" s="260"/>
      <c r="O189" s="260"/>
      <c r="P189" s="260"/>
      <c r="Q189" s="260"/>
      <c r="R189" s="260"/>
      <c r="S189" s="260"/>
      <c r="T189" s="260"/>
      <c r="U189" s="260"/>
      <c r="V189" s="260"/>
      <c r="W189" s="260"/>
      <c r="X189" s="260"/>
      <c r="Y189" s="260"/>
      <c r="Z189" s="260"/>
      <c r="AA189" s="260"/>
      <c r="AB189" s="260"/>
      <c r="AC189" s="260"/>
      <c r="AD189" s="261">
        <v>-23730</v>
      </c>
      <c r="AE189" s="261"/>
      <c r="AF189" s="260"/>
      <c r="AG189" s="260"/>
      <c r="AH189" s="260"/>
      <c r="AI189" s="260"/>
      <c r="AJ189" s="262"/>
      <c r="AK189" s="262"/>
      <c r="AL189" s="262"/>
      <c r="AM189" s="262"/>
      <c r="AN189" s="196">
        <f t="shared" si="29"/>
        <v>56270</v>
      </c>
      <c r="AO189" s="197">
        <f t="shared" si="30"/>
        <v>56270</v>
      </c>
    </row>
    <row r="190" spans="1:41" s="250" customFormat="1" ht="38.25" x14ac:dyDescent="0.25">
      <c r="A190" s="157"/>
      <c r="B190" s="240" t="s">
        <v>50</v>
      </c>
      <c r="C190" s="229">
        <v>583</v>
      </c>
      <c r="D190" s="264" t="s">
        <v>285</v>
      </c>
      <c r="E190" s="202"/>
      <c r="F190" s="260"/>
      <c r="G190" s="260"/>
      <c r="H190" s="203"/>
      <c r="I190" s="202">
        <v>52600</v>
      </c>
      <c r="J190" s="260"/>
      <c r="K190" s="260"/>
      <c r="L190" s="260"/>
      <c r="M190" s="260"/>
      <c r="N190" s="260"/>
      <c r="O190" s="260"/>
      <c r="P190" s="260"/>
      <c r="Q190" s="260"/>
      <c r="R190" s="260"/>
      <c r="S190" s="260"/>
      <c r="T190" s="260"/>
      <c r="U190" s="260"/>
      <c r="V190" s="260"/>
      <c r="W190" s="260"/>
      <c r="X190" s="260"/>
      <c r="Y190" s="260"/>
      <c r="Z190" s="260"/>
      <c r="AA190" s="260"/>
      <c r="AB190" s="260"/>
      <c r="AC190" s="260"/>
      <c r="AD190" s="261"/>
      <c r="AE190" s="261"/>
      <c r="AF190" s="260"/>
      <c r="AG190" s="260"/>
      <c r="AH190" s="260"/>
      <c r="AI190" s="260"/>
      <c r="AJ190" s="262"/>
      <c r="AK190" s="262"/>
      <c r="AL190" s="262"/>
      <c r="AM190" s="262"/>
      <c r="AN190" s="196">
        <f t="shared" si="29"/>
        <v>52600</v>
      </c>
      <c r="AO190" s="197">
        <f t="shared" si="30"/>
        <v>52600</v>
      </c>
    </row>
    <row r="191" spans="1:41" s="250" customFormat="1" ht="38.25" x14ac:dyDescent="0.25">
      <c r="A191" s="157"/>
      <c r="B191" s="240" t="s">
        <v>50</v>
      </c>
      <c r="C191" s="229">
        <v>584</v>
      </c>
      <c r="D191" s="201" t="s">
        <v>286</v>
      </c>
      <c r="E191" s="202"/>
      <c r="F191" s="260"/>
      <c r="G191" s="260"/>
      <c r="H191" s="203"/>
      <c r="I191" s="202">
        <v>35000</v>
      </c>
      <c r="J191" s="260"/>
      <c r="K191" s="260"/>
      <c r="L191" s="260"/>
      <c r="M191" s="260"/>
      <c r="N191" s="260"/>
      <c r="O191" s="260"/>
      <c r="P191" s="260"/>
      <c r="Q191" s="260"/>
      <c r="R191" s="260"/>
      <c r="S191" s="260"/>
      <c r="T191" s="260"/>
      <c r="U191" s="260"/>
      <c r="V191" s="260"/>
      <c r="W191" s="260"/>
      <c r="X191" s="260"/>
      <c r="Y191" s="260"/>
      <c r="Z191" s="260"/>
      <c r="AA191" s="260"/>
      <c r="AB191" s="260"/>
      <c r="AC191" s="260"/>
      <c r="AD191" s="261"/>
      <c r="AE191" s="261"/>
      <c r="AF191" s="260"/>
      <c r="AG191" s="260"/>
      <c r="AH191" s="260"/>
      <c r="AI191" s="260"/>
      <c r="AJ191" s="262"/>
      <c r="AK191" s="262"/>
      <c r="AL191" s="262"/>
      <c r="AM191" s="262"/>
      <c r="AN191" s="196">
        <f t="shared" si="29"/>
        <v>35000</v>
      </c>
      <c r="AO191" s="197">
        <f t="shared" si="30"/>
        <v>35000</v>
      </c>
    </row>
    <row r="192" spans="1:41" s="250" customFormat="1" ht="38.25" x14ac:dyDescent="0.25">
      <c r="A192" s="157"/>
      <c r="B192" s="240" t="s">
        <v>50</v>
      </c>
      <c r="C192" s="229">
        <v>585</v>
      </c>
      <c r="D192" s="201" t="s">
        <v>287</v>
      </c>
      <c r="E192" s="202"/>
      <c r="F192" s="260"/>
      <c r="G192" s="260"/>
      <c r="H192" s="203"/>
      <c r="I192" s="202">
        <v>70802</v>
      </c>
      <c r="J192" s="260"/>
      <c r="K192" s="260"/>
      <c r="L192" s="260"/>
      <c r="M192" s="260"/>
      <c r="N192" s="260"/>
      <c r="O192" s="260"/>
      <c r="P192" s="260"/>
      <c r="Q192" s="260"/>
      <c r="R192" s="260"/>
      <c r="S192" s="260"/>
      <c r="T192" s="260"/>
      <c r="U192" s="260"/>
      <c r="V192" s="260"/>
      <c r="W192" s="260"/>
      <c r="X192" s="260"/>
      <c r="Y192" s="260"/>
      <c r="Z192" s="260"/>
      <c r="AA192" s="260"/>
      <c r="AB192" s="260"/>
      <c r="AC192" s="260"/>
      <c r="AD192" s="261"/>
      <c r="AE192" s="261"/>
      <c r="AF192" s="260"/>
      <c r="AG192" s="260"/>
      <c r="AH192" s="260"/>
      <c r="AI192" s="260"/>
      <c r="AJ192" s="262"/>
      <c r="AK192" s="262"/>
      <c r="AL192" s="262"/>
      <c r="AM192" s="262"/>
      <c r="AN192" s="196">
        <f t="shared" si="29"/>
        <v>70802</v>
      </c>
      <c r="AO192" s="197">
        <f t="shared" si="30"/>
        <v>70802</v>
      </c>
    </row>
    <row r="193" spans="1:41" s="250" customFormat="1" ht="25.5" x14ac:dyDescent="0.25">
      <c r="A193" s="157"/>
      <c r="B193" s="240" t="s">
        <v>50</v>
      </c>
      <c r="C193" s="265">
        <v>586</v>
      </c>
      <c r="D193" s="264" t="s">
        <v>288</v>
      </c>
      <c r="E193" s="202"/>
      <c r="F193" s="260"/>
      <c r="G193" s="260"/>
      <c r="H193" s="203"/>
      <c r="I193" s="202">
        <v>80000</v>
      </c>
      <c r="J193" s="260"/>
      <c r="K193" s="260"/>
      <c r="L193" s="260"/>
      <c r="M193" s="260"/>
      <c r="N193" s="260"/>
      <c r="O193" s="260"/>
      <c r="P193" s="260"/>
      <c r="Q193" s="260"/>
      <c r="R193" s="260"/>
      <c r="S193" s="260"/>
      <c r="T193" s="260"/>
      <c r="U193" s="260"/>
      <c r="V193" s="260"/>
      <c r="W193" s="260"/>
      <c r="X193" s="260"/>
      <c r="Y193" s="260"/>
      <c r="Z193" s="260"/>
      <c r="AA193" s="260"/>
      <c r="AB193" s="260"/>
      <c r="AC193" s="260"/>
      <c r="AD193" s="261">
        <v>-13500</v>
      </c>
      <c r="AE193" s="261"/>
      <c r="AF193" s="260"/>
      <c r="AG193" s="260"/>
      <c r="AH193" s="260"/>
      <c r="AI193" s="260"/>
      <c r="AJ193" s="262"/>
      <c r="AK193" s="262"/>
      <c r="AL193" s="262"/>
      <c r="AM193" s="262"/>
      <c r="AN193" s="196">
        <f t="shared" si="29"/>
        <v>66500</v>
      </c>
      <c r="AO193" s="197">
        <f t="shared" si="30"/>
        <v>66500</v>
      </c>
    </row>
    <row r="194" spans="1:41" s="250" customFormat="1" ht="25.5" x14ac:dyDescent="0.25">
      <c r="A194" s="157"/>
      <c r="B194" s="240"/>
      <c r="C194" s="265">
        <v>587</v>
      </c>
      <c r="D194" s="264" t="s">
        <v>289</v>
      </c>
      <c r="E194" s="202"/>
      <c r="F194" s="260"/>
      <c r="G194" s="260"/>
      <c r="H194" s="203"/>
      <c r="I194" s="202"/>
      <c r="J194" s="260"/>
      <c r="K194" s="260"/>
      <c r="L194" s="260"/>
      <c r="M194" s="260"/>
      <c r="N194" s="260"/>
      <c r="O194" s="260"/>
      <c r="P194" s="260"/>
      <c r="Q194" s="260">
        <v>820556</v>
      </c>
      <c r="R194" s="260"/>
      <c r="S194" s="260"/>
      <c r="T194" s="260"/>
      <c r="U194" s="260"/>
      <c r="V194" s="260"/>
      <c r="W194" s="260"/>
      <c r="X194" s="260"/>
      <c r="Y194" s="260"/>
      <c r="Z194" s="260"/>
      <c r="AA194" s="260"/>
      <c r="AB194" s="260"/>
      <c r="AC194" s="260"/>
      <c r="AD194" s="261"/>
      <c r="AE194" s="261"/>
      <c r="AF194" s="260"/>
      <c r="AG194" s="260"/>
      <c r="AH194" s="260"/>
      <c r="AI194" s="263">
        <v>-612956</v>
      </c>
      <c r="AJ194" s="262"/>
      <c r="AK194" s="262"/>
      <c r="AL194" s="262"/>
      <c r="AM194" s="262"/>
      <c r="AN194" s="196">
        <f t="shared" si="29"/>
        <v>820556</v>
      </c>
      <c r="AO194" s="197">
        <f t="shared" si="30"/>
        <v>207600</v>
      </c>
    </row>
    <row r="195" spans="1:41" s="250" customFormat="1" ht="38.25" x14ac:dyDescent="0.25">
      <c r="A195" s="157"/>
      <c r="B195" s="240"/>
      <c r="C195" s="265">
        <v>588</v>
      </c>
      <c r="D195" s="264" t="s">
        <v>290</v>
      </c>
      <c r="E195" s="202"/>
      <c r="F195" s="260"/>
      <c r="G195" s="260"/>
      <c r="H195" s="203"/>
      <c r="I195" s="202"/>
      <c r="J195" s="260"/>
      <c r="K195" s="260"/>
      <c r="L195" s="260"/>
      <c r="M195" s="260"/>
      <c r="N195" s="260"/>
      <c r="O195" s="260"/>
      <c r="P195" s="260"/>
      <c r="Q195" s="260">
        <v>61127</v>
      </c>
      <c r="R195" s="260"/>
      <c r="S195" s="260"/>
      <c r="T195" s="260"/>
      <c r="U195" s="260"/>
      <c r="V195" s="260"/>
      <c r="W195" s="260"/>
      <c r="X195" s="260"/>
      <c r="Y195" s="260"/>
      <c r="Z195" s="260"/>
      <c r="AA195" s="260"/>
      <c r="AB195" s="260"/>
      <c r="AC195" s="260"/>
      <c r="AD195" s="261"/>
      <c r="AE195" s="261"/>
      <c r="AF195" s="260"/>
      <c r="AG195" s="260"/>
      <c r="AH195" s="231">
        <v>-61126</v>
      </c>
      <c r="AI195" s="260"/>
      <c r="AJ195" s="262"/>
      <c r="AK195" s="262"/>
      <c r="AL195" s="262"/>
      <c r="AM195" s="262"/>
      <c r="AN195" s="196">
        <f t="shared" si="29"/>
        <v>61127</v>
      </c>
      <c r="AO195" s="197">
        <f t="shared" si="30"/>
        <v>1</v>
      </c>
    </row>
    <row r="196" spans="1:41" s="250" customFormat="1" ht="38.25" x14ac:dyDescent="0.25">
      <c r="A196" s="157"/>
      <c r="B196" s="240"/>
      <c r="C196" s="265">
        <v>589</v>
      </c>
      <c r="D196" s="264" t="s">
        <v>291</v>
      </c>
      <c r="E196" s="202"/>
      <c r="F196" s="260"/>
      <c r="G196" s="260"/>
      <c r="H196" s="203"/>
      <c r="I196" s="202"/>
      <c r="J196" s="260"/>
      <c r="K196" s="260"/>
      <c r="L196" s="260"/>
      <c r="M196" s="260"/>
      <c r="N196" s="260"/>
      <c r="O196" s="260"/>
      <c r="P196" s="260"/>
      <c r="Q196" s="260">
        <v>111800</v>
      </c>
      <c r="R196" s="260"/>
      <c r="S196" s="260"/>
      <c r="T196" s="260"/>
      <c r="U196" s="260"/>
      <c r="V196" s="260"/>
      <c r="W196" s="260"/>
      <c r="X196" s="260"/>
      <c r="Y196" s="260"/>
      <c r="Z196" s="260"/>
      <c r="AA196" s="260"/>
      <c r="AB196" s="260"/>
      <c r="AC196" s="260"/>
      <c r="AD196" s="261"/>
      <c r="AE196" s="261"/>
      <c r="AF196" s="260"/>
      <c r="AG196" s="260"/>
      <c r="AH196" s="231">
        <v>-111799</v>
      </c>
      <c r="AI196" s="260"/>
      <c r="AJ196" s="262"/>
      <c r="AK196" s="262"/>
      <c r="AL196" s="262"/>
      <c r="AM196" s="262"/>
      <c r="AN196" s="196">
        <f t="shared" si="29"/>
        <v>111800</v>
      </c>
      <c r="AO196" s="197">
        <f t="shared" si="30"/>
        <v>1</v>
      </c>
    </row>
    <row r="197" spans="1:41" s="250" customFormat="1" ht="25.5" x14ac:dyDescent="0.25">
      <c r="A197" s="157"/>
      <c r="B197" s="240"/>
      <c r="C197" s="265">
        <v>590</v>
      </c>
      <c r="D197" s="264" t="s">
        <v>292</v>
      </c>
      <c r="E197" s="202"/>
      <c r="F197" s="260"/>
      <c r="G197" s="260"/>
      <c r="H197" s="203"/>
      <c r="I197" s="202"/>
      <c r="J197" s="260"/>
      <c r="K197" s="260"/>
      <c r="L197" s="260"/>
      <c r="M197" s="260"/>
      <c r="N197" s="260"/>
      <c r="O197" s="260"/>
      <c r="P197" s="260"/>
      <c r="Q197" s="260">
        <v>200000</v>
      </c>
      <c r="R197" s="260"/>
      <c r="S197" s="260"/>
      <c r="T197" s="260"/>
      <c r="U197" s="260"/>
      <c r="V197" s="260"/>
      <c r="W197" s="260"/>
      <c r="X197" s="260"/>
      <c r="Y197" s="260"/>
      <c r="Z197" s="260"/>
      <c r="AA197" s="260"/>
      <c r="AB197" s="260"/>
      <c r="AC197" s="260"/>
      <c r="AD197" s="261"/>
      <c r="AE197" s="261"/>
      <c r="AF197" s="260">
        <v>-50000</v>
      </c>
      <c r="AG197" s="260"/>
      <c r="AH197" s="260"/>
      <c r="AI197" s="263">
        <v>-149999</v>
      </c>
      <c r="AJ197" s="262"/>
      <c r="AK197" s="262"/>
      <c r="AL197" s="262"/>
      <c r="AM197" s="262"/>
      <c r="AN197" s="196">
        <f t="shared" si="29"/>
        <v>200000</v>
      </c>
      <c r="AO197" s="197">
        <f t="shared" si="30"/>
        <v>1</v>
      </c>
    </row>
    <row r="198" spans="1:41" s="250" customFormat="1" ht="25.5" x14ac:dyDescent="0.25">
      <c r="A198" s="157"/>
      <c r="B198" s="240"/>
      <c r="C198" s="265">
        <v>591</v>
      </c>
      <c r="D198" s="264" t="s">
        <v>293</v>
      </c>
      <c r="E198" s="202"/>
      <c r="F198" s="260"/>
      <c r="G198" s="260"/>
      <c r="H198" s="203"/>
      <c r="I198" s="202"/>
      <c r="J198" s="260"/>
      <c r="K198" s="260"/>
      <c r="L198" s="260"/>
      <c r="M198" s="260"/>
      <c r="N198" s="260"/>
      <c r="O198" s="260"/>
      <c r="P198" s="260"/>
      <c r="Q198" s="260">
        <v>50000</v>
      </c>
      <c r="R198" s="260"/>
      <c r="S198" s="260"/>
      <c r="T198" s="260"/>
      <c r="U198" s="260"/>
      <c r="V198" s="260"/>
      <c r="W198" s="260"/>
      <c r="X198" s="260"/>
      <c r="Y198" s="260"/>
      <c r="Z198" s="260"/>
      <c r="AA198" s="260"/>
      <c r="AB198" s="260"/>
      <c r="AC198" s="260"/>
      <c r="AD198" s="261"/>
      <c r="AE198" s="261"/>
      <c r="AF198" s="260"/>
      <c r="AG198" s="260"/>
      <c r="AH198" s="231">
        <v>-49999</v>
      </c>
      <c r="AI198" s="260"/>
      <c r="AJ198" s="262"/>
      <c r="AK198" s="262"/>
      <c r="AL198" s="262"/>
      <c r="AM198" s="262"/>
      <c r="AN198" s="196">
        <f t="shared" si="29"/>
        <v>50000</v>
      </c>
      <c r="AO198" s="197">
        <f t="shared" si="30"/>
        <v>1</v>
      </c>
    </row>
    <row r="199" spans="1:41" s="250" customFormat="1" ht="38.25" x14ac:dyDescent="0.25">
      <c r="A199" s="157"/>
      <c r="B199" s="240"/>
      <c r="C199" s="265">
        <v>592</v>
      </c>
      <c r="D199" s="264" t="s">
        <v>294</v>
      </c>
      <c r="E199" s="202"/>
      <c r="F199" s="260"/>
      <c r="G199" s="260"/>
      <c r="H199" s="203"/>
      <c r="I199" s="202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>
        <v>994726</v>
      </c>
      <c r="W199" s="260"/>
      <c r="X199" s="260"/>
      <c r="Y199" s="260"/>
      <c r="Z199" s="260"/>
      <c r="AA199" s="260"/>
      <c r="AB199" s="260"/>
      <c r="AC199" s="260"/>
      <c r="AD199" s="261"/>
      <c r="AE199" s="261"/>
      <c r="AF199" s="260"/>
      <c r="AG199" s="260"/>
      <c r="AH199" s="260"/>
      <c r="AI199" s="260"/>
      <c r="AJ199" s="262"/>
      <c r="AK199" s="262"/>
      <c r="AL199" s="262"/>
      <c r="AM199" s="262"/>
      <c r="AN199" s="196">
        <f t="shared" si="29"/>
        <v>994726</v>
      </c>
      <c r="AO199" s="197">
        <f t="shared" si="30"/>
        <v>994726</v>
      </c>
    </row>
    <row r="200" spans="1:41" s="250" customFormat="1" ht="38.25" x14ac:dyDescent="0.25">
      <c r="A200" s="157"/>
      <c r="B200" s="240"/>
      <c r="C200" s="265">
        <v>593</v>
      </c>
      <c r="D200" s="264" t="s">
        <v>295</v>
      </c>
      <c r="E200" s="202"/>
      <c r="F200" s="260"/>
      <c r="G200" s="260"/>
      <c r="H200" s="203"/>
      <c r="I200" s="202"/>
      <c r="J200" s="260"/>
      <c r="K200" s="260"/>
      <c r="L200" s="260"/>
      <c r="M200" s="260"/>
      <c r="N200" s="260"/>
      <c r="O200" s="260"/>
      <c r="P200" s="260"/>
      <c r="Q200" s="260"/>
      <c r="R200" s="260"/>
      <c r="S200" s="260"/>
      <c r="T200" s="260"/>
      <c r="U200" s="260"/>
      <c r="V200" s="260">
        <v>10800</v>
      </c>
      <c r="W200" s="260"/>
      <c r="X200" s="260"/>
      <c r="Y200" s="260"/>
      <c r="Z200" s="260"/>
      <c r="AA200" s="260"/>
      <c r="AB200" s="260"/>
      <c r="AC200" s="260"/>
      <c r="AD200" s="261"/>
      <c r="AE200" s="261"/>
      <c r="AF200" s="260"/>
      <c r="AG200" s="260"/>
      <c r="AH200" s="260"/>
      <c r="AI200" s="260"/>
      <c r="AJ200" s="262"/>
      <c r="AK200" s="262"/>
      <c r="AL200" s="262"/>
      <c r="AM200" s="262"/>
      <c r="AN200" s="196">
        <f t="shared" si="29"/>
        <v>10800</v>
      </c>
      <c r="AO200" s="197">
        <f t="shared" si="30"/>
        <v>10800</v>
      </c>
    </row>
    <row r="201" spans="1:41" s="250" customFormat="1" ht="38.25" x14ac:dyDescent="0.25">
      <c r="A201" s="157"/>
      <c r="B201" s="240"/>
      <c r="C201" s="265">
        <v>594</v>
      </c>
      <c r="D201" s="264" t="s">
        <v>296</v>
      </c>
      <c r="E201" s="202"/>
      <c r="F201" s="260"/>
      <c r="G201" s="260"/>
      <c r="H201" s="203"/>
      <c r="I201" s="202"/>
      <c r="J201" s="260"/>
      <c r="K201" s="260"/>
      <c r="L201" s="260"/>
      <c r="M201" s="260"/>
      <c r="N201" s="260"/>
      <c r="O201" s="260"/>
      <c r="P201" s="260"/>
      <c r="Q201" s="260"/>
      <c r="R201" s="260"/>
      <c r="S201" s="260"/>
      <c r="T201" s="260"/>
      <c r="U201" s="260"/>
      <c r="V201" s="260">
        <v>10000</v>
      </c>
      <c r="W201" s="260"/>
      <c r="X201" s="260"/>
      <c r="Y201" s="260"/>
      <c r="Z201" s="260"/>
      <c r="AA201" s="260"/>
      <c r="AB201" s="260"/>
      <c r="AC201" s="260"/>
      <c r="AD201" s="261"/>
      <c r="AE201" s="261"/>
      <c r="AF201" s="260"/>
      <c r="AG201" s="260"/>
      <c r="AH201" s="260"/>
      <c r="AI201" s="260"/>
      <c r="AJ201" s="262"/>
      <c r="AK201" s="262"/>
      <c r="AL201" s="262"/>
      <c r="AM201" s="262"/>
      <c r="AN201" s="196">
        <f t="shared" si="29"/>
        <v>10000</v>
      </c>
      <c r="AO201" s="197">
        <f t="shared" si="30"/>
        <v>10000</v>
      </c>
    </row>
    <row r="202" spans="1:41" s="250" customFormat="1" ht="31.5" customHeight="1" x14ac:dyDescent="0.25">
      <c r="A202" s="157"/>
      <c r="B202" s="240"/>
      <c r="C202" s="265">
        <v>595</v>
      </c>
      <c r="D202" s="264" t="s">
        <v>297</v>
      </c>
      <c r="E202" s="202"/>
      <c r="F202" s="260"/>
      <c r="G202" s="260"/>
      <c r="H202" s="203"/>
      <c r="I202" s="202"/>
      <c r="J202" s="260"/>
      <c r="K202" s="260"/>
      <c r="L202" s="260"/>
      <c r="M202" s="260"/>
      <c r="N202" s="260"/>
      <c r="O202" s="260"/>
      <c r="P202" s="260"/>
      <c r="Q202" s="260"/>
      <c r="R202" s="260"/>
      <c r="S202" s="260"/>
      <c r="T202" s="260"/>
      <c r="U202" s="260"/>
      <c r="V202" s="260">
        <v>350000</v>
      </c>
      <c r="W202" s="260"/>
      <c r="X202" s="260"/>
      <c r="Y202" s="260"/>
      <c r="Z202" s="260"/>
      <c r="AA202" s="260"/>
      <c r="AB202" s="260"/>
      <c r="AC202" s="260"/>
      <c r="AD202" s="261"/>
      <c r="AE202" s="261"/>
      <c r="AF202" s="260"/>
      <c r="AG202" s="260"/>
      <c r="AH202" s="260"/>
      <c r="AI202" s="263">
        <v>-349999</v>
      </c>
      <c r="AJ202" s="262"/>
      <c r="AK202" s="262"/>
      <c r="AL202" s="262"/>
      <c r="AM202" s="262"/>
      <c r="AN202" s="196">
        <f t="shared" si="29"/>
        <v>350000</v>
      </c>
      <c r="AO202" s="197">
        <f t="shared" si="30"/>
        <v>1</v>
      </c>
    </row>
    <row r="203" spans="1:41" s="250" customFormat="1" ht="30" customHeight="1" x14ac:dyDescent="0.25">
      <c r="A203" s="157"/>
      <c r="B203" s="240"/>
      <c r="C203" s="265">
        <v>596</v>
      </c>
      <c r="D203" s="264" t="s">
        <v>298</v>
      </c>
      <c r="E203" s="202"/>
      <c r="F203" s="260"/>
      <c r="G203" s="260"/>
      <c r="H203" s="203"/>
      <c r="I203" s="202"/>
      <c r="J203" s="260"/>
      <c r="K203" s="260"/>
      <c r="L203" s="260"/>
      <c r="M203" s="260"/>
      <c r="N203" s="260"/>
      <c r="O203" s="260"/>
      <c r="P203" s="260"/>
      <c r="Q203" s="260"/>
      <c r="R203" s="260"/>
      <c r="S203" s="260"/>
      <c r="T203" s="260"/>
      <c r="U203" s="260"/>
      <c r="V203" s="260">
        <v>1000750</v>
      </c>
      <c r="W203" s="260"/>
      <c r="X203" s="260"/>
      <c r="Y203" s="260"/>
      <c r="Z203" s="260"/>
      <c r="AA203" s="260"/>
      <c r="AB203" s="260"/>
      <c r="AC203" s="260"/>
      <c r="AD203" s="261"/>
      <c r="AE203" s="261"/>
      <c r="AF203" s="260"/>
      <c r="AG203" s="260"/>
      <c r="AH203" s="260"/>
      <c r="AI203" s="260"/>
      <c r="AJ203" s="262"/>
      <c r="AK203" s="262"/>
      <c r="AL203" s="262"/>
      <c r="AM203" s="262"/>
      <c r="AN203" s="196">
        <f t="shared" si="29"/>
        <v>1000750</v>
      </c>
      <c r="AO203" s="197">
        <f t="shared" si="30"/>
        <v>1000750</v>
      </c>
    </row>
    <row r="204" spans="1:41" s="250" customFormat="1" ht="39.75" customHeight="1" x14ac:dyDescent="0.25">
      <c r="A204" s="157"/>
      <c r="B204" s="240"/>
      <c r="C204" s="265">
        <v>597</v>
      </c>
      <c r="D204" s="264" t="s">
        <v>299</v>
      </c>
      <c r="E204" s="202"/>
      <c r="F204" s="260"/>
      <c r="G204" s="260"/>
      <c r="H204" s="203"/>
      <c r="I204" s="202"/>
      <c r="J204" s="260"/>
      <c r="K204" s="260"/>
      <c r="L204" s="260"/>
      <c r="M204" s="260"/>
      <c r="N204" s="260"/>
      <c r="O204" s="260"/>
      <c r="P204" s="260"/>
      <c r="Q204" s="260"/>
      <c r="R204" s="260"/>
      <c r="S204" s="260"/>
      <c r="T204" s="260"/>
      <c r="U204" s="260"/>
      <c r="V204" s="260"/>
      <c r="W204" s="260"/>
      <c r="X204" s="260"/>
      <c r="Y204" s="260"/>
      <c r="Z204" s="260"/>
      <c r="AA204" s="260">
        <v>300000</v>
      </c>
      <c r="AB204" s="260"/>
      <c r="AC204" s="260"/>
      <c r="AD204" s="261"/>
      <c r="AE204" s="261"/>
      <c r="AF204" s="260"/>
      <c r="AG204" s="260"/>
      <c r="AH204" s="260"/>
      <c r="AI204" s="260"/>
      <c r="AJ204" s="262"/>
      <c r="AK204" s="262"/>
      <c r="AL204" s="262"/>
      <c r="AM204" s="262"/>
      <c r="AN204" s="196">
        <f t="shared" si="29"/>
        <v>300000</v>
      </c>
      <c r="AO204" s="197">
        <f t="shared" si="30"/>
        <v>300000</v>
      </c>
    </row>
    <row r="205" spans="1:41" s="250" customFormat="1" ht="39.75" customHeight="1" x14ac:dyDescent="0.25">
      <c r="A205" s="157"/>
      <c r="B205" s="240"/>
      <c r="C205" s="265" t="s">
        <v>300</v>
      </c>
      <c r="D205" s="264" t="s">
        <v>301</v>
      </c>
      <c r="E205" s="202"/>
      <c r="F205" s="260"/>
      <c r="G205" s="260"/>
      <c r="H205" s="203"/>
      <c r="I205" s="202"/>
      <c r="J205" s="260"/>
      <c r="K205" s="260"/>
      <c r="L205" s="260"/>
      <c r="M205" s="260"/>
      <c r="N205" s="260"/>
      <c r="O205" s="260"/>
      <c r="P205" s="260"/>
      <c r="Q205" s="260"/>
      <c r="R205" s="260"/>
      <c r="S205" s="260"/>
      <c r="T205" s="260"/>
      <c r="U205" s="260"/>
      <c r="V205" s="260"/>
      <c r="W205" s="260"/>
      <c r="X205" s="260"/>
      <c r="Y205" s="260"/>
      <c r="Z205" s="260"/>
      <c r="AA205" s="260"/>
      <c r="AB205" s="260"/>
      <c r="AC205" s="260"/>
      <c r="AD205" s="261"/>
      <c r="AE205" s="261"/>
      <c r="AF205" s="260"/>
      <c r="AG205" s="260"/>
      <c r="AH205" s="260"/>
      <c r="AI205" s="260"/>
      <c r="AJ205" s="262"/>
      <c r="AK205" s="262"/>
      <c r="AL205" s="262"/>
      <c r="AM205" s="262"/>
      <c r="AN205" s="196">
        <f t="shared" si="29"/>
        <v>0</v>
      </c>
      <c r="AO205" s="197">
        <f t="shared" si="30"/>
        <v>0</v>
      </c>
    </row>
    <row r="206" spans="1:41" s="250" customFormat="1" x14ac:dyDescent="0.25">
      <c r="A206" s="157"/>
      <c r="B206" s="159"/>
      <c r="C206" s="229" t="s">
        <v>302</v>
      </c>
      <c r="D206" s="201" t="s">
        <v>303</v>
      </c>
      <c r="E206" s="202">
        <v>1678396</v>
      </c>
      <c r="F206" s="260"/>
      <c r="G206" s="260"/>
      <c r="H206" s="203"/>
      <c r="I206" s="202">
        <v>-1015944</v>
      </c>
      <c r="J206" s="260"/>
      <c r="K206" s="260"/>
      <c r="L206" s="260"/>
      <c r="M206" s="260"/>
      <c r="N206" s="260"/>
      <c r="O206" s="260"/>
      <c r="P206" s="260"/>
      <c r="Q206" s="260"/>
      <c r="R206" s="260"/>
      <c r="S206" s="260"/>
      <c r="T206" s="260"/>
      <c r="U206" s="260"/>
      <c r="V206" s="260"/>
      <c r="W206" s="260"/>
      <c r="X206" s="260"/>
      <c r="Y206" s="260"/>
      <c r="Z206" s="260"/>
      <c r="AA206" s="260"/>
      <c r="AB206" s="260"/>
      <c r="AC206" s="260"/>
      <c r="AD206" s="261">
        <f>-660193-2259+100000</f>
        <v>-562452</v>
      </c>
      <c r="AE206" s="261"/>
      <c r="AF206" s="260"/>
      <c r="AG206" s="260"/>
      <c r="AH206" s="260"/>
      <c r="AI206" s="260"/>
      <c r="AJ206" s="262"/>
      <c r="AK206" s="262"/>
      <c r="AL206" s="262"/>
      <c r="AM206" s="262"/>
      <c r="AN206" s="196">
        <f t="shared" si="29"/>
        <v>100000</v>
      </c>
      <c r="AO206" s="197">
        <f t="shared" si="30"/>
        <v>100000</v>
      </c>
    </row>
    <row r="207" spans="1:41" s="131" customFormat="1" x14ac:dyDescent="0.25">
      <c r="A207" s="132" t="s">
        <v>304</v>
      </c>
      <c r="B207" s="132"/>
      <c r="C207" s="266"/>
      <c r="D207" s="190" t="s">
        <v>305</v>
      </c>
      <c r="E207" s="191">
        <f t="shared" ref="E207:AM207" si="31">E208</f>
        <v>0</v>
      </c>
      <c r="F207" s="191">
        <f t="shared" si="31"/>
        <v>0</v>
      </c>
      <c r="G207" s="191">
        <f t="shared" si="31"/>
        <v>0</v>
      </c>
      <c r="H207" s="192">
        <f t="shared" si="31"/>
        <v>0</v>
      </c>
      <c r="I207" s="191">
        <f t="shared" si="31"/>
        <v>0</v>
      </c>
      <c r="J207" s="191">
        <f t="shared" si="31"/>
        <v>0</v>
      </c>
      <c r="K207" s="191">
        <f t="shared" si="31"/>
        <v>0</v>
      </c>
      <c r="L207" s="191">
        <f t="shared" si="31"/>
        <v>6905166</v>
      </c>
      <c r="M207" s="191">
        <f t="shared" si="31"/>
        <v>0</v>
      </c>
      <c r="N207" s="191">
        <f t="shared" si="31"/>
        <v>0</v>
      </c>
      <c r="O207" s="191">
        <f t="shared" si="31"/>
        <v>0</v>
      </c>
      <c r="P207" s="191">
        <f t="shared" si="31"/>
        <v>0</v>
      </c>
      <c r="Q207" s="191">
        <f t="shared" si="31"/>
        <v>0</v>
      </c>
      <c r="R207" s="191">
        <f t="shared" si="31"/>
        <v>0</v>
      </c>
      <c r="S207" s="191">
        <f t="shared" si="31"/>
        <v>0</v>
      </c>
      <c r="T207" s="191">
        <f t="shared" si="31"/>
        <v>0</v>
      </c>
      <c r="U207" s="191">
        <f t="shared" si="31"/>
        <v>0</v>
      </c>
      <c r="V207" s="191">
        <f t="shared" si="31"/>
        <v>0</v>
      </c>
      <c r="W207" s="191">
        <f t="shared" si="31"/>
        <v>0</v>
      </c>
      <c r="X207" s="191">
        <f t="shared" si="31"/>
        <v>0</v>
      </c>
      <c r="Y207" s="191">
        <f t="shared" si="31"/>
        <v>0</v>
      </c>
      <c r="Z207" s="191">
        <f t="shared" si="31"/>
        <v>0</v>
      </c>
      <c r="AA207" s="191">
        <f t="shared" si="31"/>
        <v>0</v>
      </c>
      <c r="AB207" s="191">
        <f t="shared" si="31"/>
        <v>0</v>
      </c>
      <c r="AC207" s="191">
        <f t="shared" si="31"/>
        <v>0</v>
      </c>
      <c r="AD207" s="194">
        <f t="shared" si="31"/>
        <v>0</v>
      </c>
      <c r="AE207" s="194">
        <f t="shared" si="31"/>
        <v>0</v>
      </c>
      <c r="AF207" s="191">
        <f t="shared" si="31"/>
        <v>0</v>
      </c>
      <c r="AG207" s="191">
        <f t="shared" si="31"/>
        <v>0</v>
      </c>
      <c r="AH207" s="191">
        <f t="shared" si="31"/>
        <v>0</v>
      </c>
      <c r="AI207" s="191">
        <f t="shared" si="31"/>
        <v>0</v>
      </c>
      <c r="AJ207" s="193">
        <f t="shared" si="31"/>
        <v>0</v>
      </c>
      <c r="AK207" s="193">
        <f t="shared" si="31"/>
        <v>0</v>
      </c>
      <c r="AL207" s="193">
        <f t="shared" si="31"/>
        <v>0</v>
      </c>
      <c r="AM207" s="193">
        <f t="shared" si="31"/>
        <v>0</v>
      </c>
      <c r="AN207" s="196">
        <f t="shared" si="29"/>
        <v>6905166</v>
      </c>
      <c r="AO207" s="197">
        <f t="shared" si="30"/>
        <v>6905166</v>
      </c>
    </row>
    <row r="208" spans="1:41" x14ac:dyDescent="0.25">
      <c r="A208" s="267"/>
      <c r="B208" s="146" t="s">
        <v>112</v>
      </c>
      <c r="C208" s="229"/>
      <c r="D208" s="201" t="s">
        <v>306</v>
      </c>
      <c r="E208" s="202"/>
      <c r="F208" s="202"/>
      <c r="G208" s="202"/>
      <c r="H208" s="203"/>
      <c r="I208" s="202"/>
      <c r="J208" s="202"/>
      <c r="K208" s="202"/>
      <c r="L208" s="191">
        <v>6905166</v>
      </c>
      <c r="M208" s="202"/>
      <c r="N208" s="202"/>
      <c r="O208" s="202"/>
      <c r="P208" s="202"/>
      <c r="Q208" s="202"/>
      <c r="R208" s="202"/>
      <c r="S208" s="202"/>
      <c r="T208" s="202"/>
      <c r="U208" s="202"/>
      <c r="V208" s="202"/>
      <c r="W208" s="202"/>
      <c r="X208" s="202"/>
      <c r="Y208" s="202"/>
      <c r="Z208" s="202"/>
      <c r="AA208" s="202"/>
      <c r="AB208" s="202"/>
      <c r="AC208" s="202"/>
      <c r="AD208" s="204"/>
      <c r="AE208" s="204"/>
      <c r="AF208" s="202"/>
      <c r="AG208" s="202"/>
      <c r="AH208" s="202"/>
      <c r="AI208" s="202"/>
      <c r="AJ208" s="205"/>
      <c r="AK208" s="205"/>
      <c r="AL208" s="205"/>
      <c r="AM208" s="205"/>
      <c r="AN208" s="196">
        <f t="shared" si="29"/>
        <v>6905166</v>
      </c>
      <c r="AO208" s="197">
        <f t="shared" si="30"/>
        <v>6905166</v>
      </c>
    </row>
    <row r="209" spans="1:41" s="131" customFormat="1" x14ac:dyDescent="0.25">
      <c r="A209" s="268" t="s">
        <v>307</v>
      </c>
      <c r="B209" s="269"/>
      <c r="C209" s="270"/>
      <c r="D209" s="190" t="s">
        <v>308</v>
      </c>
      <c r="E209" s="191">
        <v>0</v>
      </c>
      <c r="F209" s="191"/>
      <c r="G209" s="191"/>
      <c r="H209" s="192"/>
      <c r="I209" s="191"/>
      <c r="J209" s="191"/>
      <c r="K209" s="191"/>
      <c r="L209" s="191"/>
      <c r="M209" s="191"/>
      <c r="N209" s="191"/>
      <c r="O209" s="191"/>
      <c r="P209" s="191"/>
      <c r="Q209" s="191"/>
      <c r="R209" s="191"/>
      <c r="S209" s="191"/>
      <c r="T209" s="191"/>
      <c r="U209" s="191"/>
      <c r="V209" s="191"/>
      <c r="W209" s="191"/>
      <c r="X209" s="191"/>
      <c r="Y209" s="191"/>
      <c r="Z209" s="191"/>
      <c r="AA209" s="191"/>
      <c r="AB209" s="191"/>
      <c r="AC209" s="191"/>
      <c r="AD209" s="194"/>
      <c r="AE209" s="194"/>
      <c r="AF209" s="191"/>
      <c r="AG209" s="191"/>
      <c r="AH209" s="191"/>
      <c r="AI209" s="191"/>
      <c r="AJ209" s="193"/>
      <c r="AK209" s="193"/>
      <c r="AL209" s="193"/>
      <c r="AM209" s="193"/>
      <c r="AN209" s="196">
        <f t="shared" si="29"/>
        <v>0</v>
      </c>
      <c r="AO209" s="197">
        <f t="shared" si="30"/>
        <v>0</v>
      </c>
    </row>
    <row r="210" spans="1:41" s="131" customFormat="1" x14ac:dyDescent="0.25">
      <c r="A210" s="271"/>
      <c r="B210" s="272"/>
      <c r="C210" s="272"/>
      <c r="D210" s="35"/>
      <c r="E210" s="273">
        <f>+E12-E31</f>
        <v>0</v>
      </c>
      <c r="F210" s="273"/>
      <c r="G210" s="273"/>
      <c r="H210" s="274"/>
      <c r="I210" s="273"/>
      <c r="J210" s="273"/>
      <c r="K210" s="273"/>
      <c r="L210" s="273"/>
      <c r="M210" s="273"/>
      <c r="N210" s="273"/>
      <c r="O210" s="273"/>
      <c r="P210" s="273"/>
      <c r="Q210" s="273"/>
      <c r="R210" s="273"/>
      <c r="S210" s="273"/>
      <c r="T210" s="273"/>
      <c r="U210" s="273"/>
      <c r="V210" s="273"/>
      <c r="W210" s="273"/>
      <c r="X210" s="273"/>
      <c r="Y210" s="273"/>
      <c r="Z210" s="273"/>
      <c r="AA210" s="273"/>
      <c r="AB210" s="273"/>
      <c r="AC210" s="273"/>
      <c r="AD210" s="275"/>
      <c r="AE210" s="275"/>
      <c r="AF210" s="273"/>
      <c r="AG210" s="273"/>
      <c r="AH210" s="273"/>
      <c r="AI210" s="273"/>
      <c r="AJ210" s="273"/>
      <c r="AK210" s="273"/>
      <c r="AL210" s="273"/>
      <c r="AM210" s="273"/>
      <c r="AN210" s="196">
        <f t="shared" si="29"/>
        <v>0</v>
      </c>
      <c r="AO210" s="197">
        <f t="shared" si="30"/>
        <v>0</v>
      </c>
    </row>
    <row r="211" spans="1:41" s="131" customFormat="1" x14ac:dyDescent="0.25">
      <c r="A211" s="271"/>
      <c r="B211" s="272"/>
      <c r="C211" s="272"/>
      <c r="D211" s="52" t="s">
        <v>309</v>
      </c>
      <c r="E211" s="276">
        <f>E31-(E58+E208+E209)</f>
        <v>84910755</v>
      </c>
      <c r="F211" s="276"/>
      <c r="G211" s="276">
        <f t="shared" ref="G211:AF211" si="32">G31-(G58+G208+G209)</f>
        <v>1113028</v>
      </c>
      <c r="H211" s="277">
        <f t="shared" si="32"/>
        <v>0</v>
      </c>
      <c r="I211" s="276">
        <f t="shared" si="32"/>
        <v>0</v>
      </c>
      <c r="J211" s="276">
        <f t="shared" si="32"/>
        <v>600000</v>
      </c>
      <c r="K211" s="276">
        <f t="shared" si="32"/>
        <v>450000</v>
      </c>
      <c r="L211" s="276">
        <f t="shared" si="32"/>
        <v>0</v>
      </c>
      <c r="M211" s="276">
        <f t="shared" si="32"/>
        <v>-2115295</v>
      </c>
      <c r="N211" s="276">
        <f t="shared" si="32"/>
        <v>343590</v>
      </c>
      <c r="O211" s="276">
        <f t="shared" si="32"/>
        <v>-1000000</v>
      </c>
      <c r="P211" s="276">
        <f t="shared" si="32"/>
        <v>0</v>
      </c>
      <c r="Q211" s="276">
        <f t="shared" si="32"/>
        <v>0</v>
      </c>
      <c r="R211" s="276">
        <f t="shared" si="32"/>
        <v>0</v>
      </c>
      <c r="S211" s="276">
        <f t="shared" si="32"/>
        <v>0</v>
      </c>
      <c r="T211" s="276">
        <f t="shared" si="32"/>
        <v>-65000</v>
      </c>
      <c r="U211" s="276">
        <f t="shared" si="32"/>
        <v>-599276</v>
      </c>
      <c r="V211" s="276">
        <f t="shared" si="32"/>
        <v>0</v>
      </c>
      <c r="W211" s="276">
        <f t="shared" si="32"/>
        <v>0</v>
      </c>
      <c r="X211" s="276">
        <f t="shared" si="32"/>
        <v>-976461</v>
      </c>
      <c r="Y211" s="276">
        <f t="shared" si="32"/>
        <v>240279</v>
      </c>
      <c r="Z211" s="276">
        <f t="shared" si="32"/>
        <v>124363</v>
      </c>
      <c r="AA211" s="276">
        <f t="shared" si="32"/>
        <v>0</v>
      </c>
      <c r="AB211" s="276">
        <f t="shared" si="32"/>
        <v>313650</v>
      </c>
      <c r="AC211" s="276">
        <f t="shared" si="32"/>
        <v>1014000</v>
      </c>
      <c r="AD211" s="278">
        <f t="shared" si="32"/>
        <v>0</v>
      </c>
      <c r="AE211" s="278">
        <f t="shared" si="32"/>
        <v>0</v>
      </c>
      <c r="AF211" s="276">
        <f t="shared" si="32"/>
        <v>-1670201</v>
      </c>
      <c r="AG211" s="276"/>
      <c r="AH211" s="276"/>
      <c r="AI211" s="276"/>
      <c r="AJ211" s="276"/>
      <c r="AK211" s="276"/>
      <c r="AL211" s="276"/>
      <c r="AM211" s="276"/>
      <c r="AN211" s="196">
        <f t="shared" si="29"/>
        <v>84353633</v>
      </c>
      <c r="AO211" s="197">
        <f t="shared" si="30"/>
        <v>82683432</v>
      </c>
    </row>
  </sheetData>
  <mergeCells count="5">
    <mergeCell ref="E7:E10"/>
    <mergeCell ref="AN7:AN10"/>
    <mergeCell ref="AO7:AO10"/>
    <mergeCell ref="A9:D9"/>
    <mergeCell ref="A10:D10"/>
  </mergeCells>
  <pageMargins left="0" right="0" top="0" bottom="0" header="0" footer="0"/>
  <pageSetup paperSize="5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MAULE 02</vt:lpstr>
      <vt:lpstr>'MAULE 02'!Área_de_impresión</vt:lpstr>
      <vt:lpstr>'MAULE 02'!Títulos_a_imprimir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2021-10-29T04:24:39Z</dcterms:created>
  <dcterms:modified xsi:type="dcterms:W3CDTF">2021-10-29T04:25:45Z</dcterms:modified>
</cp:coreProperties>
</file>