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forme core - septiembre 2021\"/>
    </mc:Choice>
  </mc:AlternateContent>
  <bookViews>
    <workbookView xWindow="0" yWindow="0" windowWidth="20490" windowHeight="7455"/>
  </bookViews>
  <sheets>
    <sheet name="todo" sheetId="1" r:id="rId1"/>
  </sheets>
  <definedNames>
    <definedName name="_xlnm._FilterDatabase" localSheetId="0" hidden="1">todo!$A$28:$BT$168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T157" i="1" l="1"/>
  <c r="BT167" i="1"/>
  <c r="BT166" i="1" s="1"/>
  <c r="BT164" i="1"/>
  <c r="BT19" i="1"/>
  <c r="AT172" i="1"/>
  <c r="AS172" i="1"/>
  <c r="AR172" i="1"/>
  <c r="AQ172" i="1"/>
  <c r="AP172" i="1"/>
  <c r="AO172" i="1"/>
  <c r="AM172" i="1"/>
  <c r="AJ172" i="1"/>
  <c r="AI172" i="1"/>
  <c r="AH172" i="1"/>
  <c r="BY171" i="1"/>
  <c r="AT171" i="1"/>
  <c r="AS171" i="1"/>
  <c r="AR171" i="1"/>
  <c r="AQ171" i="1"/>
  <c r="AP171" i="1"/>
  <c r="AO171" i="1"/>
  <c r="AM171" i="1"/>
  <c r="AJ171" i="1"/>
  <c r="AI171" i="1"/>
  <c r="AH171" i="1"/>
  <c r="CD170" i="1"/>
  <c r="CC170" i="1"/>
  <c r="CE170" i="1" s="1"/>
  <c r="CA170" i="1"/>
  <c r="CB170" i="1" s="1"/>
  <c r="CF170" i="1" s="1"/>
  <c r="BY170" i="1"/>
  <c r="BX170" i="1"/>
  <c r="CG170" i="1" s="1"/>
  <c r="CD169" i="1"/>
  <c r="CE169" i="1" s="1"/>
  <c r="CC169" i="1"/>
  <c r="CA169" i="1"/>
  <c r="CB169" i="1" s="1"/>
  <c r="CF169" i="1" s="1"/>
  <c r="BY169" i="1"/>
  <c r="BX169" i="1"/>
  <c r="CE168" i="1"/>
  <c r="CD168" i="1"/>
  <c r="CC168" i="1"/>
  <c r="CA168" i="1"/>
  <c r="CB168" i="1" s="1"/>
  <c r="CF168" i="1" s="1"/>
  <c r="AU168" i="1"/>
  <c r="BU168" i="1" s="1"/>
  <c r="V168" i="1"/>
  <c r="U168" i="1"/>
  <c r="CD167" i="1"/>
  <c r="CC167" i="1"/>
  <c r="CE167" i="1" s="1"/>
  <c r="CB167" i="1"/>
  <c r="CF167" i="1" s="1"/>
  <c r="CA167" i="1"/>
  <c r="V167" i="1"/>
  <c r="AU167" i="1" s="1"/>
  <c r="U167" i="1"/>
  <c r="BS166" i="1"/>
  <c r="BR166" i="1"/>
  <c r="BQ166" i="1"/>
  <c r="CD166" i="1" s="1"/>
  <c r="BP166" i="1"/>
  <c r="BO166" i="1"/>
  <c r="BN166" i="1"/>
  <c r="CC166" i="1" s="1"/>
  <c r="BM166" i="1"/>
  <c r="BL166" i="1"/>
  <c r="BK166" i="1"/>
  <c r="CA166" i="1" s="1"/>
  <c r="CB166" i="1" s="1"/>
  <c r="BJ166" i="1"/>
  <c r="BI166" i="1"/>
  <c r="BH166" i="1"/>
  <c r="AL166" i="1"/>
  <c r="AG166" i="1"/>
  <c r="AF166" i="1"/>
  <c r="AE166" i="1"/>
  <c r="AD166" i="1"/>
  <c r="AC166" i="1"/>
  <c r="AB166" i="1"/>
  <c r="AA166" i="1"/>
  <c r="Z166" i="1"/>
  <c r="Y166" i="1"/>
  <c r="X166" i="1"/>
  <c r="W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V166" i="1" s="1"/>
  <c r="AU166" i="1" s="1"/>
  <c r="CE165" i="1"/>
  <c r="CD165" i="1"/>
  <c r="CC165" i="1"/>
  <c r="CA165" i="1"/>
  <c r="CB165" i="1" s="1"/>
  <c r="CF165" i="1" s="1"/>
  <c r="BT165" i="1"/>
  <c r="AU165" i="1"/>
  <c r="BY165" i="1" s="1"/>
  <c r="V165" i="1"/>
  <c r="U165" i="1"/>
  <c r="CD164" i="1"/>
  <c r="BO164" i="1"/>
  <c r="BN164" i="1"/>
  <c r="CC164" i="1" s="1"/>
  <c r="CE164" i="1" s="1"/>
  <c r="BM164" i="1"/>
  <c r="BL164" i="1"/>
  <c r="BK164" i="1"/>
  <c r="CA164" i="1" s="1"/>
  <c r="CB164" i="1" s="1"/>
  <c r="BJ164" i="1"/>
  <c r="BI164" i="1"/>
  <c r="BH164" i="1"/>
  <c r="F164" i="1"/>
  <c r="U164" i="1" s="1"/>
  <c r="CD163" i="1"/>
  <c r="CC163" i="1"/>
  <c r="CE163" i="1" s="1"/>
  <c r="CA163" i="1"/>
  <c r="CB163" i="1" s="1"/>
  <c r="CF163" i="1" s="1"/>
  <c r="BT163" i="1"/>
  <c r="V163" i="1"/>
  <c r="AU163" i="1" s="1"/>
  <c r="U163" i="1"/>
  <c r="CD162" i="1"/>
  <c r="CC162" i="1"/>
  <c r="CE162" i="1" s="1"/>
  <c r="BL162" i="1"/>
  <c r="BK162" i="1"/>
  <c r="CA162" i="1" s="1"/>
  <c r="CB162" i="1" s="1"/>
  <c r="BJ162" i="1"/>
  <c r="BI162" i="1"/>
  <c r="BH162" i="1"/>
  <c r="BT162" i="1" s="1"/>
  <c r="BT158" i="1" s="1"/>
  <c r="F162" i="1"/>
  <c r="U162" i="1" s="1"/>
  <c r="CD161" i="1"/>
  <c r="CC161" i="1"/>
  <c r="CE161" i="1" s="1"/>
  <c r="CA161" i="1"/>
  <c r="CB161" i="1" s="1"/>
  <c r="CF161" i="1" s="1"/>
  <c r="BT161" i="1"/>
  <c r="V161" i="1"/>
  <c r="AU161" i="1" s="1"/>
  <c r="U161" i="1"/>
  <c r="CE160" i="1"/>
  <c r="CD160" i="1"/>
  <c r="CC160" i="1"/>
  <c r="CA160" i="1"/>
  <c r="CB160" i="1" s="1"/>
  <c r="CF160" i="1" s="1"/>
  <c r="BT160" i="1"/>
  <c r="AU160" i="1"/>
  <c r="BY160" i="1" s="1"/>
  <c r="V160" i="1"/>
  <c r="U160" i="1"/>
  <c r="CD159" i="1"/>
  <c r="CC159" i="1"/>
  <c r="CE159" i="1" s="1"/>
  <c r="CB159" i="1"/>
  <c r="CA159" i="1"/>
  <c r="BT159" i="1"/>
  <c r="V159" i="1"/>
  <c r="AU159" i="1" s="1"/>
  <c r="U159" i="1"/>
  <c r="BS158" i="1"/>
  <c r="BR158" i="1"/>
  <c r="BQ158" i="1"/>
  <c r="CD158" i="1" s="1"/>
  <c r="BP158" i="1"/>
  <c r="BO158" i="1"/>
  <c r="BN158" i="1"/>
  <c r="CC158" i="1" s="1"/>
  <c r="CE158" i="1" s="1"/>
  <c r="BM158" i="1"/>
  <c r="BL158" i="1"/>
  <c r="BK158" i="1"/>
  <c r="CA158" i="1" s="1"/>
  <c r="BJ158" i="1"/>
  <c r="BI158" i="1"/>
  <c r="BH158" i="1"/>
  <c r="BZ158" i="1" s="1"/>
  <c r="AL158" i="1"/>
  <c r="AG158" i="1"/>
  <c r="AF158" i="1"/>
  <c r="AE158" i="1"/>
  <c r="AD158" i="1"/>
  <c r="AC158" i="1"/>
  <c r="AB158" i="1"/>
  <c r="AA158" i="1"/>
  <c r="Z158" i="1"/>
  <c r="Y158" i="1"/>
  <c r="X158" i="1"/>
  <c r="W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V158" i="1" s="1"/>
  <c r="AU158" i="1" s="1"/>
  <c r="CD157" i="1"/>
  <c r="CC157" i="1"/>
  <c r="CE157" i="1" s="1"/>
  <c r="CA157" i="1"/>
  <c r="CB157" i="1" s="1"/>
  <c r="V157" i="1"/>
  <c r="AU157" i="1" s="1"/>
  <c r="U157" i="1"/>
  <c r="BT156" i="1"/>
  <c r="BS156" i="1"/>
  <c r="BR156" i="1"/>
  <c r="BQ156" i="1"/>
  <c r="CD156" i="1" s="1"/>
  <c r="BP156" i="1"/>
  <c r="BO156" i="1"/>
  <c r="BN156" i="1"/>
  <c r="CC156" i="1" s="1"/>
  <c r="CE156" i="1" s="1"/>
  <c r="BM156" i="1"/>
  <c r="BL156" i="1"/>
  <c r="BK156" i="1"/>
  <c r="CA156" i="1" s="1"/>
  <c r="BJ156" i="1"/>
  <c r="BI156" i="1"/>
  <c r="BH156" i="1"/>
  <c r="BZ156" i="1" s="1"/>
  <c r="AL156" i="1"/>
  <c r="AG156" i="1"/>
  <c r="AF156" i="1"/>
  <c r="AE156" i="1"/>
  <c r="AD156" i="1"/>
  <c r="AC156" i="1"/>
  <c r="AB156" i="1"/>
  <c r="AA156" i="1"/>
  <c r="Z156" i="1"/>
  <c r="Y156" i="1"/>
  <c r="X156" i="1"/>
  <c r="W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U156" i="1" s="1"/>
  <c r="CE155" i="1"/>
  <c r="CD155" i="1"/>
  <c r="CC155" i="1"/>
  <c r="CA155" i="1"/>
  <c r="CB155" i="1" s="1"/>
  <c r="CF155" i="1" s="1"/>
  <c r="BT155" i="1"/>
  <c r="AU155" i="1"/>
  <c r="BY155" i="1" s="1"/>
  <c r="V155" i="1"/>
  <c r="U155" i="1"/>
  <c r="BT154" i="1"/>
  <c r="BS154" i="1"/>
  <c r="BR154" i="1"/>
  <c r="BQ154" i="1"/>
  <c r="CD154" i="1" s="1"/>
  <c r="BP154" i="1"/>
  <c r="BO154" i="1"/>
  <c r="BN154" i="1"/>
  <c r="CC154" i="1" s="1"/>
  <c r="BM154" i="1"/>
  <c r="BL154" i="1"/>
  <c r="BK154" i="1"/>
  <c r="CA154" i="1" s="1"/>
  <c r="BJ154" i="1"/>
  <c r="BI154" i="1"/>
  <c r="BH154" i="1"/>
  <c r="BZ154" i="1" s="1"/>
  <c r="CB154" i="1" s="1"/>
  <c r="AL154" i="1"/>
  <c r="AG154" i="1"/>
  <c r="AF154" i="1"/>
  <c r="AE154" i="1"/>
  <c r="AD154" i="1"/>
  <c r="AC154" i="1"/>
  <c r="AB154" i="1"/>
  <c r="AA154" i="1"/>
  <c r="Z154" i="1"/>
  <c r="Y154" i="1"/>
  <c r="X154" i="1"/>
  <c r="W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U154" i="1" s="1"/>
  <c r="F154" i="1"/>
  <c r="V154" i="1" s="1"/>
  <c r="AU154" i="1" s="1"/>
  <c r="CD153" i="1"/>
  <c r="CC153" i="1"/>
  <c r="CE153" i="1" s="1"/>
  <c r="CA153" i="1"/>
  <c r="CB153" i="1" s="1"/>
  <c r="CF153" i="1" s="1"/>
  <c r="BT153" i="1"/>
  <c r="AU153" i="1"/>
  <c r="BY153" i="1" s="1"/>
  <c r="V153" i="1"/>
  <c r="U153" i="1"/>
  <c r="BT152" i="1"/>
  <c r="BS152" i="1"/>
  <c r="BR152" i="1"/>
  <c r="CD152" i="1" s="1"/>
  <c r="BQ152" i="1"/>
  <c r="BP152" i="1"/>
  <c r="BO152" i="1"/>
  <c r="BN152" i="1"/>
  <c r="CC152" i="1" s="1"/>
  <c r="CE152" i="1" s="1"/>
  <c r="BM152" i="1"/>
  <c r="BL152" i="1"/>
  <c r="BK152" i="1"/>
  <c r="CA152" i="1" s="1"/>
  <c r="CB152" i="1" s="1"/>
  <c r="BJ152" i="1"/>
  <c r="BI152" i="1"/>
  <c r="BH152" i="1"/>
  <c r="AL152" i="1"/>
  <c r="AG152" i="1"/>
  <c r="AF152" i="1"/>
  <c r="AE152" i="1"/>
  <c r="AD152" i="1"/>
  <c r="AC152" i="1"/>
  <c r="AB152" i="1"/>
  <c r="AA152" i="1"/>
  <c r="Z152" i="1"/>
  <c r="Y152" i="1"/>
  <c r="X152" i="1"/>
  <c r="W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V152" i="1" s="1"/>
  <c r="AU152" i="1" s="1"/>
  <c r="CD151" i="1"/>
  <c r="CC151" i="1"/>
  <c r="CE151" i="1" s="1"/>
  <c r="CB151" i="1"/>
  <c r="CA151" i="1"/>
  <c r="BT151" i="1"/>
  <c r="AU151" i="1"/>
  <c r="BY151" i="1" s="1"/>
  <c r="V151" i="1"/>
  <c r="U151" i="1"/>
  <c r="CD150" i="1"/>
  <c r="CC150" i="1"/>
  <c r="CE150" i="1" s="1"/>
  <c r="CB150" i="1"/>
  <c r="CA150" i="1"/>
  <c r="BT150" i="1"/>
  <c r="AU150" i="1"/>
  <c r="BU150" i="1" s="1"/>
  <c r="V150" i="1"/>
  <c r="U150" i="1"/>
  <c r="CD149" i="1"/>
  <c r="CC149" i="1"/>
  <c r="CE149" i="1" s="1"/>
  <c r="CB149" i="1"/>
  <c r="CA149" i="1"/>
  <c r="BT149" i="1"/>
  <c r="AU149" i="1"/>
  <c r="BY149" i="1" s="1"/>
  <c r="V149" i="1"/>
  <c r="U149" i="1"/>
  <c r="CD148" i="1"/>
  <c r="CC148" i="1"/>
  <c r="CE148" i="1" s="1"/>
  <c r="CB148" i="1"/>
  <c r="CA148" i="1"/>
  <c r="BT148" i="1"/>
  <c r="AU148" i="1"/>
  <c r="BU148" i="1" s="1"/>
  <c r="V148" i="1"/>
  <c r="U148" i="1"/>
  <c r="CD147" i="1"/>
  <c r="CC147" i="1"/>
  <c r="CE147" i="1" s="1"/>
  <c r="CB147" i="1"/>
  <c r="CA147" i="1"/>
  <c r="BT147" i="1"/>
  <c r="AU147" i="1"/>
  <c r="BY147" i="1" s="1"/>
  <c r="V147" i="1"/>
  <c r="U147" i="1"/>
  <c r="CD146" i="1"/>
  <c r="CC146" i="1"/>
  <c r="CE146" i="1" s="1"/>
  <c r="CB146" i="1"/>
  <c r="CA146" i="1"/>
  <c r="BT146" i="1"/>
  <c r="AU146" i="1"/>
  <c r="BU146" i="1" s="1"/>
  <c r="V146" i="1"/>
  <c r="U146" i="1"/>
  <c r="CD145" i="1"/>
  <c r="CC145" i="1"/>
  <c r="CE145" i="1" s="1"/>
  <c r="CB145" i="1"/>
  <c r="CA145" i="1"/>
  <c r="BT145" i="1"/>
  <c r="AU145" i="1"/>
  <c r="BY145" i="1" s="1"/>
  <c r="V145" i="1"/>
  <c r="U145" i="1"/>
  <c r="CD144" i="1"/>
  <c r="BP144" i="1"/>
  <c r="BO144" i="1"/>
  <c r="BN144" i="1"/>
  <c r="CC144" i="1" s="1"/>
  <c r="CE144" i="1" s="1"/>
  <c r="BM144" i="1"/>
  <c r="BL144" i="1"/>
  <c r="BK144" i="1"/>
  <c r="CA144" i="1" s="1"/>
  <c r="CB144" i="1" s="1"/>
  <c r="CF144" i="1" s="1"/>
  <c r="BJ144" i="1"/>
  <c r="BI144" i="1"/>
  <c r="BH144" i="1"/>
  <c r="BT144" i="1" s="1"/>
  <c r="U144" i="1"/>
  <c r="F144" i="1"/>
  <c r="V144" i="1" s="1"/>
  <c r="AU144" i="1" s="1"/>
  <c r="CD143" i="1"/>
  <c r="BP143" i="1"/>
  <c r="BO143" i="1"/>
  <c r="BN143" i="1"/>
  <c r="CC143" i="1" s="1"/>
  <c r="CE143" i="1" s="1"/>
  <c r="BM143" i="1"/>
  <c r="BL143" i="1"/>
  <c r="BK143" i="1"/>
  <c r="CA143" i="1" s="1"/>
  <c r="CB143" i="1" s="1"/>
  <c r="CF143" i="1" s="1"/>
  <c r="BJ143" i="1"/>
  <c r="BI143" i="1"/>
  <c r="BH143" i="1"/>
  <c r="BT143" i="1" s="1"/>
  <c r="AL143" i="1"/>
  <c r="AG143" i="1"/>
  <c r="AF143" i="1"/>
  <c r="AE143" i="1"/>
  <c r="AD143" i="1"/>
  <c r="AC143" i="1"/>
  <c r="AB143" i="1"/>
  <c r="AA143" i="1"/>
  <c r="Z143" i="1"/>
  <c r="Y143" i="1"/>
  <c r="X143" i="1"/>
  <c r="W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V143" i="1" s="1"/>
  <c r="AU143" i="1" s="1"/>
  <c r="BS142" i="1"/>
  <c r="BR142" i="1"/>
  <c r="BQ142" i="1"/>
  <c r="CD142" i="1" s="1"/>
  <c r="BP142" i="1"/>
  <c r="BO142" i="1"/>
  <c r="BN142" i="1"/>
  <c r="CC142" i="1" s="1"/>
  <c r="BM142" i="1"/>
  <c r="BL142" i="1"/>
  <c r="BK142" i="1"/>
  <c r="CA142" i="1" s="1"/>
  <c r="BJ142" i="1"/>
  <c r="BI142" i="1"/>
  <c r="BH142" i="1"/>
  <c r="BZ142" i="1" s="1"/>
  <c r="CB142" i="1" s="1"/>
  <c r="AL142" i="1"/>
  <c r="AG142" i="1"/>
  <c r="AG172" i="1" s="1"/>
  <c r="AF142" i="1"/>
  <c r="AF172" i="1" s="1"/>
  <c r="AE142" i="1"/>
  <c r="AD142" i="1"/>
  <c r="AC142" i="1"/>
  <c r="AB142" i="1"/>
  <c r="AA142" i="1"/>
  <c r="Z142" i="1"/>
  <c r="Y142" i="1"/>
  <c r="X142" i="1"/>
  <c r="W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V142" i="1" s="1"/>
  <c r="AU142" i="1" s="1"/>
  <c r="CD141" i="1"/>
  <c r="CC141" i="1"/>
  <c r="CE141" i="1" s="1"/>
  <c r="CA141" i="1"/>
  <c r="CB141" i="1" s="1"/>
  <c r="BT141" i="1"/>
  <c r="AU141" i="1"/>
  <c r="BY141" i="1" s="1"/>
  <c r="M141" i="1"/>
  <c r="U141" i="1" s="1"/>
  <c r="U139" i="1" s="1"/>
  <c r="CD140" i="1"/>
  <c r="CC140" i="1"/>
  <c r="CE140" i="1" s="1"/>
  <c r="CB140" i="1"/>
  <c r="CF140" i="1" s="1"/>
  <c r="CA140" i="1"/>
  <c r="BT140" i="1"/>
  <c r="V140" i="1"/>
  <c r="AU140" i="1" s="1"/>
  <c r="U140" i="1"/>
  <c r="BT139" i="1"/>
  <c r="BS139" i="1"/>
  <c r="BR139" i="1"/>
  <c r="BQ139" i="1"/>
  <c r="CD139" i="1" s="1"/>
  <c r="BP139" i="1"/>
  <c r="BO139" i="1"/>
  <c r="BN139" i="1"/>
  <c r="CC139" i="1" s="1"/>
  <c r="BM139" i="1"/>
  <c r="BL139" i="1"/>
  <c r="BK139" i="1"/>
  <c r="CA139" i="1" s="1"/>
  <c r="BJ139" i="1"/>
  <c r="BI139" i="1"/>
  <c r="BH139" i="1"/>
  <c r="BZ139" i="1" s="1"/>
  <c r="CB139" i="1" s="1"/>
  <c r="AN139" i="1"/>
  <c r="AN172" i="1" s="1"/>
  <c r="AL139" i="1"/>
  <c r="AL172" i="1" s="1"/>
  <c r="AE139" i="1"/>
  <c r="AE171" i="1" s="1"/>
  <c r="AD139" i="1"/>
  <c r="AD172" i="1" s="1"/>
  <c r="AC139" i="1"/>
  <c r="AB139" i="1"/>
  <c r="AB172" i="1" s="1"/>
  <c r="AA139" i="1"/>
  <c r="AA171" i="1" s="1"/>
  <c r="Z139" i="1"/>
  <c r="Z172" i="1" s="1"/>
  <c r="Y139" i="1"/>
  <c r="Y172" i="1" s="1"/>
  <c r="X139" i="1"/>
  <c r="W139" i="1"/>
  <c r="W171" i="1" s="1"/>
  <c r="V139" i="1"/>
  <c r="AU139" i="1" s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CD138" i="1"/>
  <c r="CE138" i="1" s="1"/>
  <c r="CC138" i="1"/>
  <c r="CA138" i="1"/>
  <c r="CB138" i="1" s="1"/>
  <c r="BT138" i="1"/>
  <c r="AU138" i="1"/>
  <c r="BX138" i="1" s="1"/>
  <c r="U138" i="1"/>
  <c r="CD137" i="1"/>
  <c r="CE137" i="1" s="1"/>
  <c r="CC137" i="1"/>
  <c r="CA137" i="1"/>
  <c r="CB137" i="1" s="1"/>
  <c r="CF137" i="1" s="1"/>
  <c r="BT137" i="1"/>
  <c r="AU137" i="1"/>
  <c r="BX137" i="1" s="1"/>
  <c r="U137" i="1"/>
  <c r="CE136" i="1"/>
  <c r="CD136" i="1"/>
  <c r="CC136" i="1"/>
  <c r="CA136" i="1"/>
  <c r="CB136" i="1" s="1"/>
  <c r="CF136" i="1" s="1"/>
  <c r="BT136" i="1"/>
  <c r="AU136" i="1"/>
  <c r="BX136" i="1" s="1"/>
  <c r="U136" i="1"/>
  <c r="CE135" i="1"/>
  <c r="CD135" i="1"/>
  <c r="CC135" i="1"/>
  <c r="CA135" i="1"/>
  <c r="CB135" i="1" s="1"/>
  <c r="BT135" i="1"/>
  <c r="BT134" i="1" s="1"/>
  <c r="BU134" i="1" s="1"/>
  <c r="AU135" i="1"/>
  <c r="U135" i="1"/>
  <c r="BS134" i="1"/>
  <c r="BR134" i="1"/>
  <c r="BQ134" i="1"/>
  <c r="CD134" i="1" s="1"/>
  <c r="BP134" i="1"/>
  <c r="BO134" i="1"/>
  <c r="BN134" i="1"/>
  <c r="CC134" i="1" s="1"/>
  <c r="CE134" i="1" s="1"/>
  <c r="BM134" i="1"/>
  <c r="BL134" i="1"/>
  <c r="BK134" i="1"/>
  <c r="CA134" i="1" s="1"/>
  <c r="CB134" i="1" s="1"/>
  <c r="BJ134" i="1"/>
  <c r="BI134" i="1"/>
  <c r="BH134" i="1"/>
  <c r="V134" i="1"/>
  <c r="AU134" i="1" s="1"/>
  <c r="U134" i="1"/>
  <c r="F134" i="1"/>
  <c r="CE133" i="1"/>
  <c r="CD133" i="1"/>
  <c r="CC133" i="1"/>
  <c r="CA133" i="1"/>
  <c r="CB133" i="1" s="1"/>
  <c r="CF133" i="1" s="1"/>
  <c r="BT133" i="1"/>
  <c r="AU133" i="1"/>
  <c r="BY133" i="1" s="1"/>
  <c r="U133" i="1"/>
  <c r="CE132" i="1"/>
  <c r="CD132" i="1"/>
  <c r="CC132" i="1"/>
  <c r="CA132" i="1"/>
  <c r="CB132" i="1" s="1"/>
  <c r="CF132" i="1" s="1"/>
  <c r="BT132" i="1"/>
  <c r="AU132" i="1"/>
  <c r="BY132" i="1" s="1"/>
  <c r="U132" i="1"/>
  <c r="CE131" i="1"/>
  <c r="CD131" i="1"/>
  <c r="CC131" i="1"/>
  <c r="CA131" i="1"/>
  <c r="CB131" i="1" s="1"/>
  <c r="CF131" i="1" s="1"/>
  <c r="BT131" i="1"/>
  <c r="AU131" i="1"/>
  <c r="BY131" i="1" s="1"/>
  <c r="V131" i="1"/>
  <c r="U131" i="1"/>
  <c r="CD130" i="1"/>
  <c r="CC130" i="1"/>
  <c r="CE130" i="1" s="1"/>
  <c r="CB130" i="1"/>
  <c r="CA130" i="1"/>
  <c r="BT130" i="1"/>
  <c r="BT129" i="1" s="1"/>
  <c r="BU129" i="1" s="1"/>
  <c r="V130" i="1"/>
  <c r="AU130" i="1" s="1"/>
  <c r="U130" i="1"/>
  <c r="BS129" i="1"/>
  <c r="BR129" i="1"/>
  <c r="CD129" i="1" s="1"/>
  <c r="BQ129" i="1"/>
  <c r="BP129" i="1"/>
  <c r="BO129" i="1"/>
  <c r="BN129" i="1"/>
  <c r="CC129" i="1" s="1"/>
  <c r="CE129" i="1" s="1"/>
  <c r="BM129" i="1"/>
  <c r="BL129" i="1"/>
  <c r="BK129" i="1"/>
  <c r="CA129" i="1" s="1"/>
  <c r="CB129" i="1" s="1"/>
  <c r="BJ129" i="1"/>
  <c r="BI129" i="1"/>
  <c r="BH129" i="1"/>
  <c r="V129" i="1"/>
  <c r="AU129" i="1" s="1"/>
  <c r="U129" i="1"/>
  <c r="F129" i="1"/>
  <c r="CD128" i="1"/>
  <c r="CC128" i="1"/>
  <c r="CE128" i="1" s="1"/>
  <c r="CB128" i="1"/>
  <c r="CF128" i="1" s="1"/>
  <c r="CA128" i="1"/>
  <c r="BX128" i="1"/>
  <c r="BT128" i="1"/>
  <c r="BT127" i="1" s="1"/>
  <c r="BU127" i="1" s="1"/>
  <c r="AU128" i="1"/>
  <c r="BY128" i="1" s="1"/>
  <c r="U128" i="1"/>
  <c r="BS127" i="1"/>
  <c r="BR127" i="1"/>
  <c r="BQ127" i="1"/>
  <c r="CD127" i="1" s="1"/>
  <c r="BP127" i="1"/>
  <c r="BO127" i="1"/>
  <c r="BN127" i="1"/>
  <c r="CC127" i="1" s="1"/>
  <c r="BM127" i="1"/>
  <c r="BL127" i="1"/>
  <c r="BK127" i="1"/>
  <c r="CA127" i="1" s="1"/>
  <c r="CB127" i="1" s="1"/>
  <c r="BJ127" i="1"/>
  <c r="BI127" i="1"/>
  <c r="BH127" i="1"/>
  <c r="V127" i="1"/>
  <c r="AU127" i="1" s="1"/>
  <c r="U127" i="1"/>
  <c r="F127" i="1"/>
  <c r="CE126" i="1"/>
  <c r="CD126" i="1"/>
  <c r="CC126" i="1"/>
  <c r="CA126" i="1"/>
  <c r="CB126" i="1" s="1"/>
  <c r="CF126" i="1" s="1"/>
  <c r="BT126" i="1"/>
  <c r="AU126" i="1"/>
  <c r="BY126" i="1" s="1"/>
  <c r="U126" i="1"/>
  <c r="CE125" i="1"/>
  <c r="CD125" i="1"/>
  <c r="CC125" i="1"/>
  <c r="CA125" i="1"/>
  <c r="CB125" i="1" s="1"/>
  <c r="CF125" i="1" s="1"/>
  <c r="BT125" i="1"/>
  <c r="AU125" i="1"/>
  <c r="BY125" i="1" s="1"/>
  <c r="U125" i="1"/>
  <c r="BT124" i="1"/>
  <c r="BU124" i="1" s="1"/>
  <c r="BS124" i="1"/>
  <c r="BR124" i="1"/>
  <c r="BQ124" i="1"/>
  <c r="CD124" i="1" s="1"/>
  <c r="BP124" i="1"/>
  <c r="BO124" i="1"/>
  <c r="BN124" i="1"/>
  <c r="CC124" i="1" s="1"/>
  <c r="CE124" i="1" s="1"/>
  <c r="BM124" i="1"/>
  <c r="BL124" i="1"/>
  <c r="CA124" i="1" s="1"/>
  <c r="CB124" i="1" s="1"/>
  <c r="BK124" i="1"/>
  <c r="BJ124" i="1"/>
  <c r="BI124" i="1"/>
  <c r="BH124" i="1"/>
  <c r="V124" i="1"/>
  <c r="AU124" i="1" s="1"/>
  <c r="U124" i="1"/>
  <c r="F124" i="1"/>
  <c r="CD123" i="1"/>
  <c r="CE123" i="1" s="1"/>
  <c r="CC123" i="1"/>
  <c r="CA123" i="1"/>
  <c r="CB123" i="1" s="1"/>
  <c r="CF123" i="1" s="1"/>
  <c r="BT123" i="1"/>
  <c r="AU123" i="1"/>
  <c r="BY123" i="1" s="1"/>
  <c r="U123" i="1"/>
  <c r="CD122" i="1"/>
  <c r="CE122" i="1" s="1"/>
  <c r="CC122" i="1"/>
  <c r="CA122" i="1"/>
  <c r="CB122" i="1" s="1"/>
  <c r="BT122" i="1"/>
  <c r="AU122" i="1"/>
  <c r="BY122" i="1" s="1"/>
  <c r="U122" i="1"/>
  <c r="CD121" i="1"/>
  <c r="CE121" i="1" s="1"/>
  <c r="CC121" i="1"/>
  <c r="CA121" i="1"/>
  <c r="CB121" i="1" s="1"/>
  <c r="CF121" i="1" s="1"/>
  <c r="BT121" i="1"/>
  <c r="AU121" i="1"/>
  <c r="BY121" i="1" s="1"/>
  <c r="U121" i="1"/>
  <c r="CD120" i="1"/>
  <c r="CE120" i="1" s="1"/>
  <c r="CC120" i="1"/>
  <c r="CA120" i="1"/>
  <c r="CB120" i="1" s="1"/>
  <c r="BT120" i="1"/>
  <c r="AU120" i="1"/>
  <c r="BY120" i="1" s="1"/>
  <c r="U120" i="1"/>
  <c r="CE119" i="1"/>
  <c r="CD119" i="1"/>
  <c r="CC119" i="1"/>
  <c r="CA119" i="1"/>
  <c r="CB119" i="1" s="1"/>
  <c r="CF119" i="1" s="1"/>
  <c r="BT119" i="1"/>
  <c r="AU119" i="1"/>
  <c r="BY119" i="1" s="1"/>
  <c r="U119" i="1"/>
  <c r="CE118" i="1"/>
  <c r="CD118" i="1"/>
  <c r="CC118" i="1"/>
  <c r="CA118" i="1"/>
  <c r="CB118" i="1" s="1"/>
  <c r="CF118" i="1" s="1"/>
  <c r="BT118" i="1"/>
  <c r="AU118" i="1"/>
  <c r="BY118" i="1" s="1"/>
  <c r="U118" i="1"/>
  <c r="U117" i="1" s="1"/>
  <c r="BT117" i="1"/>
  <c r="BU117" i="1" s="1"/>
  <c r="BS117" i="1"/>
  <c r="CD117" i="1" s="1"/>
  <c r="BR117" i="1"/>
  <c r="BQ117" i="1"/>
  <c r="BP117" i="1"/>
  <c r="BO117" i="1"/>
  <c r="BN117" i="1"/>
  <c r="CC117" i="1" s="1"/>
  <c r="CE117" i="1" s="1"/>
  <c r="BM117" i="1"/>
  <c r="BL117" i="1"/>
  <c r="BK117" i="1"/>
  <c r="CA117" i="1" s="1"/>
  <c r="CB117" i="1" s="1"/>
  <c r="BJ117" i="1"/>
  <c r="BI117" i="1"/>
  <c r="BH117" i="1"/>
  <c r="AU117" i="1"/>
  <c r="BY117" i="1" s="1"/>
  <c r="V117" i="1"/>
  <c r="F117" i="1"/>
  <c r="CD116" i="1"/>
  <c r="CC116" i="1"/>
  <c r="CE116" i="1" s="1"/>
  <c r="CA116" i="1"/>
  <c r="CB116" i="1" s="1"/>
  <c r="CF116" i="1" s="1"/>
  <c r="BY116" i="1"/>
  <c r="BX116" i="1"/>
  <c r="CG116" i="1" s="1"/>
  <c r="BT116" i="1"/>
  <c r="AU116" i="1"/>
  <c r="U116" i="1"/>
  <c r="CD115" i="1"/>
  <c r="CC115" i="1"/>
  <c r="CE115" i="1" s="1"/>
  <c r="CA115" i="1"/>
  <c r="CB115" i="1" s="1"/>
  <c r="CF115" i="1" s="1"/>
  <c r="BY115" i="1"/>
  <c r="BX115" i="1"/>
  <c r="CG115" i="1" s="1"/>
  <c r="BT115" i="1"/>
  <c r="AU115" i="1"/>
  <c r="U115" i="1"/>
  <c r="U114" i="1" s="1"/>
  <c r="BT114" i="1"/>
  <c r="BU114" i="1" s="1"/>
  <c r="BS114" i="1"/>
  <c r="CD114" i="1" s="1"/>
  <c r="BR114" i="1"/>
  <c r="BQ114" i="1"/>
  <c r="BP114" i="1"/>
  <c r="BO114" i="1"/>
  <c r="BN114" i="1"/>
  <c r="CC114" i="1" s="1"/>
  <c r="CE114" i="1" s="1"/>
  <c r="BM114" i="1"/>
  <c r="BL114" i="1"/>
  <c r="BK114" i="1"/>
  <c r="CA114" i="1" s="1"/>
  <c r="CB114" i="1" s="1"/>
  <c r="BJ114" i="1"/>
  <c r="BI114" i="1"/>
  <c r="BH114" i="1"/>
  <c r="AU114" i="1"/>
  <c r="BY114" i="1" s="1"/>
  <c r="V114" i="1"/>
  <c r="F114" i="1"/>
  <c r="CG113" i="1"/>
  <c r="CD113" i="1"/>
  <c r="CC113" i="1"/>
  <c r="CE113" i="1" s="1"/>
  <c r="CB113" i="1"/>
  <c r="CF113" i="1" s="1"/>
  <c r="CA113" i="1"/>
  <c r="BX113" i="1"/>
  <c r="BT113" i="1"/>
  <c r="AU113" i="1"/>
  <c r="BY113" i="1" s="1"/>
  <c r="U113" i="1"/>
  <c r="CD112" i="1"/>
  <c r="CC112" i="1"/>
  <c r="CE112" i="1" s="1"/>
  <c r="CF112" i="1" s="1"/>
  <c r="CB112" i="1"/>
  <c r="CA112" i="1"/>
  <c r="BX112" i="1"/>
  <c r="BT112" i="1"/>
  <c r="AU112" i="1"/>
  <c r="U112" i="1"/>
  <c r="CF111" i="1"/>
  <c r="CG111" i="1" s="1"/>
  <c r="CD111" i="1"/>
  <c r="CC111" i="1"/>
  <c r="CE111" i="1" s="1"/>
  <c r="CB111" i="1"/>
  <c r="CA111" i="1"/>
  <c r="BX111" i="1"/>
  <c r="BT111" i="1"/>
  <c r="AU111" i="1"/>
  <c r="BY111" i="1" s="1"/>
  <c r="U111" i="1"/>
  <c r="CD110" i="1"/>
  <c r="CC110" i="1"/>
  <c r="CE110" i="1" s="1"/>
  <c r="CF110" i="1" s="1"/>
  <c r="CB110" i="1"/>
  <c r="CA110" i="1"/>
  <c r="BX110" i="1"/>
  <c r="BT110" i="1"/>
  <c r="BT108" i="1" s="1"/>
  <c r="BU108" i="1" s="1"/>
  <c r="AU110" i="1"/>
  <c r="U110" i="1"/>
  <c r="CF109" i="1"/>
  <c r="CD109" i="1"/>
  <c r="CC109" i="1"/>
  <c r="CE109" i="1" s="1"/>
  <c r="CB109" i="1"/>
  <c r="CA109" i="1"/>
  <c r="BT109" i="1"/>
  <c r="AC109" i="1"/>
  <c r="X109" i="1"/>
  <c r="U109" i="1"/>
  <c r="U108" i="1" s="1"/>
  <c r="BS108" i="1"/>
  <c r="CD108" i="1" s="1"/>
  <c r="BR108" i="1"/>
  <c r="BQ108" i="1"/>
  <c r="BP108" i="1"/>
  <c r="BO108" i="1"/>
  <c r="BN108" i="1"/>
  <c r="CC108" i="1" s="1"/>
  <c r="BM108" i="1"/>
  <c r="BL108" i="1"/>
  <c r="BK108" i="1"/>
  <c r="CA108" i="1" s="1"/>
  <c r="CB108" i="1" s="1"/>
  <c r="BJ108" i="1"/>
  <c r="BI108" i="1"/>
  <c r="BH108" i="1"/>
  <c r="AU108" i="1"/>
  <c r="BX108" i="1" s="1"/>
  <c r="V108" i="1"/>
  <c r="F108" i="1"/>
  <c r="CD107" i="1"/>
  <c r="CC107" i="1"/>
  <c r="CA107" i="1"/>
  <c r="CB107" i="1" s="1"/>
  <c r="BY107" i="1"/>
  <c r="BX107" i="1"/>
  <c r="BT107" i="1"/>
  <c r="AU107" i="1"/>
  <c r="U107" i="1"/>
  <c r="CD106" i="1"/>
  <c r="CC106" i="1"/>
  <c r="CA106" i="1"/>
  <c r="CB106" i="1" s="1"/>
  <c r="BY106" i="1"/>
  <c r="BX106" i="1"/>
  <c r="BT106" i="1"/>
  <c r="AU106" i="1"/>
  <c r="U106" i="1"/>
  <c r="CD105" i="1"/>
  <c r="CC105" i="1"/>
  <c r="CE105" i="1" s="1"/>
  <c r="CA105" i="1"/>
  <c r="CB105" i="1" s="1"/>
  <c r="CF105" i="1" s="1"/>
  <c r="CG105" i="1" s="1"/>
  <c r="BY105" i="1"/>
  <c r="BX105" i="1"/>
  <c r="BT105" i="1"/>
  <c r="AU105" i="1"/>
  <c r="U105" i="1"/>
  <c r="CD104" i="1"/>
  <c r="CC104" i="1"/>
  <c r="CE104" i="1" s="1"/>
  <c r="CA104" i="1"/>
  <c r="CB104" i="1" s="1"/>
  <c r="BY104" i="1"/>
  <c r="BX104" i="1"/>
  <c r="BT104" i="1"/>
  <c r="AU104" i="1"/>
  <c r="U104" i="1"/>
  <c r="CD103" i="1"/>
  <c r="CC103" i="1"/>
  <c r="CA103" i="1"/>
  <c r="CB103" i="1" s="1"/>
  <c r="BY103" i="1"/>
  <c r="BX103" i="1"/>
  <c r="BT103" i="1"/>
  <c r="AU103" i="1"/>
  <c r="U103" i="1"/>
  <c r="CD102" i="1"/>
  <c r="CC102" i="1"/>
  <c r="CA102" i="1"/>
  <c r="CB102" i="1" s="1"/>
  <c r="BY102" i="1"/>
  <c r="BX102" i="1"/>
  <c r="BT102" i="1"/>
  <c r="AU102" i="1"/>
  <c r="U102" i="1"/>
  <c r="CD101" i="1"/>
  <c r="CC101" i="1"/>
  <c r="CE101" i="1" s="1"/>
  <c r="CA101" i="1"/>
  <c r="CB101" i="1" s="1"/>
  <c r="CF101" i="1" s="1"/>
  <c r="CG101" i="1" s="1"/>
  <c r="BY101" i="1"/>
  <c r="BX101" i="1"/>
  <c r="BT101" i="1"/>
  <c r="AU101" i="1"/>
  <c r="U101" i="1"/>
  <c r="U100" i="1" s="1"/>
  <c r="BS100" i="1"/>
  <c r="BR100" i="1"/>
  <c r="CD100" i="1" s="1"/>
  <c r="BQ100" i="1"/>
  <c r="BP100" i="1"/>
  <c r="BO100" i="1"/>
  <c r="BN100" i="1"/>
  <c r="CC100" i="1" s="1"/>
  <c r="CE100" i="1" s="1"/>
  <c r="BM100" i="1"/>
  <c r="BL100" i="1"/>
  <c r="BK100" i="1"/>
  <c r="CA100" i="1" s="1"/>
  <c r="CB100" i="1" s="1"/>
  <c r="BJ100" i="1"/>
  <c r="BI100" i="1"/>
  <c r="BH100" i="1"/>
  <c r="V100" i="1"/>
  <c r="AU100" i="1" s="1"/>
  <c r="F100" i="1"/>
  <c r="CD99" i="1"/>
  <c r="CC99" i="1"/>
  <c r="CE99" i="1" s="1"/>
  <c r="CF99" i="1" s="1"/>
  <c r="CB99" i="1"/>
  <c r="CA99" i="1"/>
  <c r="BX99" i="1"/>
  <c r="CG99" i="1" s="1"/>
  <c r="BT99" i="1"/>
  <c r="BY99" i="1" s="1"/>
  <c r="AU99" i="1"/>
  <c r="U99" i="1"/>
  <c r="CD98" i="1"/>
  <c r="CC98" i="1"/>
  <c r="CE98" i="1" s="1"/>
  <c r="CB98" i="1"/>
  <c r="CF98" i="1" s="1"/>
  <c r="CA98" i="1"/>
  <c r="BT98" i="1"/>
  <c r="AU98" i="1"/>
  <c r="BY98" i="1" s="1"/>
  <c r="U98" i="1"/>
  <c r="CE97" i="1"/>
  <c r="CD97" i="1"/>
  <c r="CC97" i="1"/>
  <c r="CA97" i="1"/>
  <c r="CB97" i="1" s="1"/>
  <c r="CF97" i="1" s="1"/>
  <c r="BT97" i="1"/>
  <c r="AU97" i="1"/>
  <c r="BY97" i="1" s="1"/>
  <c r="U97" i="1"/>
  <c r="CE96" i="1"/>
  <c r="CD96" i="1"/>
  <c r="CC96" i="1"/>
  <c r="CA96" i="1"/>
  <c r="CB96" i="1" s="1"/>
  <c r="CF96" i="1" s="1"/>
  <c r="BT96" i="1"/>
  <c r="AU96" i="1"/>
  <c r="BY96" i="1" s="1"/>
  <c r="U96" i="1"/>
  <c r="CE95" i="1"/>
  <c r="CD95" i="1"/>
  <c r="CC95" i="1"/>
  <c r="CA95" i="1"/>
  <c r="CB95" i="1" s="1"/>
  <c r="CF95" i="1" s="1"/>
  <c r="BT95" i="1"/>
  <c r="AU95" i="1"/>
  <c r="BY95" i="1" s="1"/>
  <c r="AK95" i="1"/>
  <c r="U95" i="1"/>
  <c r="CD94" i="1"/>
  <c r="CC94" i="1"/>
  <c r="CE94" i="1" s="1"/>
  <c r="CB94" i="1"/>
  <c r="CF94" i="1" s="1"/>
  <c r="CA94" i="1"/>
  <c r="BT94" i="1"/>
  <c r="BT93" i="1" s="1"/>
  <c r="BU93" i="1" s="1"/>
  <c r="V94" i="1"/>
  <c r="AU94" i="1" s="1"/>
  <c r="U94" i="1"/>
  <c r="BS93" i="1"/>
  <c r="BR93" i="1"/>
  <c r="CD93" i="1" s="1"/>
  <c r="BQ93" i="1"/>
  <c r="BP93" i="1"/>
  <c r="BO93" i="1"/>
  <c r="BN93" i="1"/>
  <c r="CC93" i="1" s="1"/>
  <c r="CE93" i="1" s="1"/>
  <c r="BM93" i="1"/>
  <c r="BL93" i="1"/>
  <c r="BK93" i="1"/>
  <c r="CA93" i="1" s="1"/>
  <c r="CB93" i="1" s="1"/>
  <c r="CF93" i="1" s="1"/>
  <c r="BJ93" i="1"/>
  <c r="BI93" i="1"/>
  <c r="BH93" i="1"/>
  <c r="V93" i="1"/>
  <c r="AU93" i="1" s="1"/>
  <c r="F93" i="1"/>
  <c r="U93" i="1" s="1"/>
  <c r="CD92" i="1"/>
  <c r="CC92" i="1"/>
  <c r="CE92" i="1" s="1"/>
  <c r="CB92" i="1"/>
  <c r="CA92" i="1"/>
  <c r="BT92" i="1"/>
  <c r="BT91" i="1" s="1"/>
  <c r="BU91" i="1" s="1"/>
  <c r="V92" i="1"/>
  <c r="AU92" i="1" s="1"/>
  <c r="U92" i="1"/>
  <c r="BS91" i="1"/>
  <c r="BR91" i="1"/>
  <c r="CD91" i="1" s="1"/>
  <c r="BQ91" i="1"/>
  <c r="BP91" i="1"/>
  <c r="BO91" i="1"/>
  <c r="BN91" i="1"/>
  <c r="CC91" i="1" s="1"/>
  <c r="CE91" i="1" s="1"/>
  <c r="BM91" i="1"/>
  <c r="BL91" i="1"/>
  <c r="BK91" i="1"/>
  <c r="CA91" i="1" s="1"/>
  <c r="CB91" i="1" s="1"/>
  <c r="BJ91" i="1"/>
  <c r="BI91" i="1"/>
  <c r="BH91" i="1"/>
  <c r="V91" i="1"/>
  <c r="AU91" i="1" s="1"/>
  <c r="F91" i="1"/>
  <c r="U91" i="1" s="1"/>
  <c r="CD90" i="1"/>
  <c r="CC90" i="1"/>
  <c r="CE90" i="1" s="1"/>
  <c r="CB90" i="1"/>
  <c r="CA90" i="1"/>
  <c r="BX90" i="1"/>
  <c r="BT90" i="1"/>
  <c r="BY90" i="1" s="1"/>
  <c r="AU90" i="1"/>
  <c r="U90" i="1"/>
  <c r="CD89" i="1"/>
  <c r="CC89" i="1"/>
  <c r="CE89" i="1" s="1"/>
  <c r="CB89" i="1"/>
  <c r="CA89" i="1"/>
  <c r="BX89" i="1"/>
  <c r="BT89" i="1"/>
  <c r="BT88" i="1" s="1"/>
  <c r="BU88" i="1" s="1"/>
  <c r="AU89" i="1"/>
  <c r="U89" i="1"/>
  <c r="BS88" i="1"/>
  <c r="BR88" i="1"/>
  <c r="BQ88" i="1"/>
  <c r="CD88" i="1" s="1"/>
  <c r="BP88" i="1"/>
  <c r="BO88" i="1"/>
  <c r="BN88" i="1"/>
  <c r="CC88" i="1" s="1"/>
  <c r="CE88" i="1" s="1"/>
  <c r="BM88" i="1"/>
  <c r="BM87" i="1" s="1"/>
  <c r="BL88" i="1"/>
  <c r="BK88" i="1"/>
  <c r="CA88" i="1" s="1"/>
  <c r="CB88" i="1" s="1"/>
  <c r="CF88" i="1" s="1"/>
  <c r="BJ88" i="1"/>
  <c r="BI88" i="1"/>
  <c r="BI87" i="1" s="1"/>
  <c r="BH88" i="1"/>
  <c r="V88" i="1"/>
  <c r="AU88" i="1" s="1"/>
  <c r="U88" i="1"/>
  <c r="F88" i="1"/>
  <c r="CD87" i="1"/>
  <c r="BP87" i="1"/>
  <c r="BO87" i="1"/>
  <c r="BN87" i="1"/>
  <c r="CC87" i="1" s="1"/>
  <c r="CE87" i="1" s="1"/>
  <c r="BL87" i="1"/>
  <c r="BK87" i="1"/>
  <c r="CA87" i="1" s="1"/>
  <c r="BJ87" i="1"/>
  <c r="BH87" i="1"/>
  <c r="BZ87" i="1" s="1"/>
  <c r="V87" i="1"/>
  <c r="AU87" i="1" s="1"/>
  <c r="F87" i="1"/>
  <c r="U87" i="1" s="1"/>
  <c r="CD86" i="1"/>
  <c r="CC86" i="1"/>
  <c r="CE86" i="1" s="1"/>
  <c r="CB86" i="1"/>
  <c r="CA86" i="1"/>
  <c r="BX86" i="1"/>
  <c r="BT86" i="1"/>
  <c r="BY86" i="1" s="1"/>
  <c r="AU86" i="1"/>
  <c r="U86" i="1"/>
  <c r="CD85" i="1"/>
  <c r="CC85" i="1"/>
  <c r="CE85" i="1" s="1"/>
  <c r="CB85" i="1"/>
  <c r="CA85" i="1"/>
  <c r="BT85" i="1"/>
  <c r="V85" i="1"/>
  <c r="AU85" i="1" s="1"/>
  <c r="U85" i="1"/>
  <c r="U81" i="1" s="1"/>
  <c r="CD84" i="1"/>
  <c r="CC84" i="1"/>
  <c r="CE84" i="1" s="1"/>
  <c r="CA84" i="1"/>
  <c r="CB84" i="1" s="1"/>
  <c r="BY84" i="1"/>
  <c r="BX84" i="1"/>
  <c r="BT84" i="1"/>
  <c r="U84" i="1"/>
  <c r="CD83" i="1"/>
  <c r="CC83" i="1"/>
  <c r="CE83" i="1" s="1"/>
  <c r="CB83" i="1"/>
  <c r="CA83" i="1"/>
  <c r="BX83" i="1"/>
  <c r="BT83" i="1"/>
  <c r="BY83" i="1" s="1"/>
  <c r="U83" i="1"/>
  <c r="BS82" i="1"/>
  <c r="BR82" i="1"/>
  <c r="BQ82" i="1"/>
  <c r="CD82" i="1" s="1"/>
  <c r="BP82" i="1"/>
  <c r="BO82" i="1"/>
  <c r="CC82" i="1" s="1"/>
  <c r="BN82" i="1"/>
  <c r="BM82" i="1"/>
  <c r="BL82" i="1"/>
  <c r="BK82" i="1"/>
  <c r="CA82" i="1" s="1"/>
  <c r="CB82" i="1" s="1"/>
  <c r="BJ82" i="1"/>
  <c r="BI82" i="1"/>
  <c r="BH82" i="1"/>
  <c r="BT82" i="1" s="1"/>
  <c r="AU82" i="1"/>
  <c r="V82" i="1"/>
  <c r="U82" i="1"/>
  <c r="F82" i="1"/>
  <c r="CD81" i="1"/>
  <c r="BP81" i="1"/>
  <c r="BO81" i="1"/>
  <c r="CC81" i="1" s="1"/>
  <c r="CE81" i="1" s="1"/>
  <c r="BN81" i="1"/>
  <c r="BM81" i="1"/>
  <c r="BL81" i="1"/>
  <c r="BK81" i="1"/>
  <c r="CA81" i="1" s="1"/>
  <c r="CB81" i="1" s="1"/>
  <c r="CF81" i="1" s="1"/>
  <c r="BJ81" i="1"/>
  <c r="BI81" i="1"/>
  <c r="BH81" i="1"/>
  <c r="BT81" i="1" s="1"/>
  <c r="F81" i="1"/>
  <c r="CD80" i="1"/>
  <c r="CC80" i="1"/>
  <c r="CE80" i="1" s="1"/>
  <c r="CA80" i="1"/>
  <c r="CB80" i="1" s="1"/>
  <c r="BY80" i="1"/>
  <c r="BX80" i="1"/>
  <c r="BT80" i="1"/>
  <c r="U80" i="1"/>
  <c r="CD79" i="1"/>
  <c r="CC79" i="1"/>
  <c r="CE79" i="1" s="1"/>
  <c r="CB79" i="1"/>
  <c r="CA79" i="1"/>
  <c r="BX79" i="1"/>
  <c r="BT79" i="1"/>
  <c r="BY79" i="1" s="1"/>
  <c r="V79" i="1"/>
  <c r="U79" i="1"/>
  <c r="CD78" i="1"/>
  <c r="CC78" i="1"/>
  <c r="CE78" i="1" s="1"/>
  <c r="CB78" i="1"/>
  <c r="CA78" i="1"/>
  <c r="BX78" i="1"/>
  <c r="BT78" i="1"/>
  <c r="BY78" i="1" s="1"/>
  <c r="U78" i="1"/>
  <c r="CE77" i="1"/>
  <c r="CD77" i="1"/>
  <c r="CC77" i="1"/>
  <c r="CA77" i="1"/>
  <c r="CB77" i="1" s="1"/>
  <c r="CF77" i="1" s="1"/>
  <c r="BX77" i="1"/>
  <c r="BT77" i="1"/>
  <c r="BY77" i="1" s="1"/>
  <c r="U77" i="1"/>
  <c r="U76" i="1" s="1"/>
  <c r="CD76" i="1"/>
  <c r="BP76" i="1"/>
  <c r="BO76" i="1"/>
  <c r="BN76" i="1"/>
  <c r="CC76" i="1" s="1"/>
  <c r="CE76" i="1" s="1"/>
  <c r="BM76" i="1"/>
  <c r="BL76" i="1"/>
  <c r="BK76" i="1"/>
  <c r="CA76" i="1" s="1"/>
  <c r="CB76" i="1" s="1"/>
  <c r="CF76" i="1" s="1"/>
  <c r="BJ76" i="1"/>
  <c r="BI76" i="1"/>
  <c r="BH76" i="1"/>
  <c r="BT76" i="1" s="1"/>
  <c r="AU76" i="1"/>
  <c r="BY76" i="1" s="1"/>
  <c r="V76" i="1"/>
  <c r="F76" i="1"/>
  <c r="CD75" i="1"/>
  <c r="CC75" i="1"/>
  <c r="CE75" i="1" s="1"/>
  <c r="CA75" i="1"/>
  <c r="CB75" i="1" s="1"/>
  <c r="BT75" i="1"/>
  <c r="V75" i="1"/>
  <c r="V72" i="1" s="1"/>
  <c r="AU72" i="1" s="1"/>
  <c r="U75" i="1"/>
  <c r="CD74" i="1"/>
  <c r="CE74" i="1" s="1"/>
  <c r="CC74" i="1"/>
  <c r="CA74" i="1"/>
  <c r="CB74" i="1" s="1"/>
  <c r="BT74" i="1"/>
  <c r="AU74" i="1"/>
  <c r="BY74" i="1" s="1"/>
  <c r="U74" i="1"/>
  <c r="CE73" i="1"/>
  <c r="CD73" i="1"/>
  <c r="CC73" i="1"/>
  <c r="CA73" i="1"/>
  <c r="CB73" i="1" s="1"/>
  <c r="CF73" i="1" s="1"/>
  <c r="BT73" i="1"/>
  <c r="AU73" i="1"/>
  <c r="BY73" i="1" s="1"/>
  <c r="U73" i="1"/>
  <c r="U72" i="1" s="1"/>
  <c r="CD72" i="1"/>
  <c r="BP72" i="1"/>
  <c r="BO72" i="1"/>
  <c r="BN72" i="1"/>
  <c r="CC72" i="1" s="1"/>
  <c r="CE72" i="1" s="1"/>
  <c r="BM72" i="1"/>
  <c r="BL72" i="1"/>
  <c r="CA72" i="1" s="1"/>
  <c r="CB72" i="1" s="1"/>
  <c r="BK72" i="1"/>
  <c r="BJ72" i="1"/>
  <c r="BI72" i="1"/>
  <c r="BH72" i="1"/>
  <c r="BT72" i="1" s="1"/>
  <c r="F72" i="1"/>
  <c r="CD71" i="1"/>
  <c r="CC71" i="1"/>
  <c r="CA71" i="1"/>
  <c r="CB71" i="1" s="1"/>
  <c r="BY71" i="1"/>
  <c r="BX71" i="1"/>
  <c r="BT71" i="1"/>
  <c r="U71" i="1"/>
  <c r="CD70" i="1"/>
  <c r="CC70" i="1"/>
  <c r="CE70" i="1" s="1"/>
  <c r="CB70" i="1"/>
  <c r="CF70" i="1" s="1"/>
  <c r="CG70" i="1" s="1"/>
  <c r="CA70" i="1"/>
  <c r="BX70" i="1"/>
  <c r="BT70" i="1"/>
  <c r="BY70" i="1" s="1"/>
  <c r="U70" i="1"/>
  <c r="CD69" i="1"/>
  <c r="CA69" i="1"/>
  <c r="CB69" i="1" s="1"/>
  <c r="CF69" i="1" s="1"/>
  <c r="BP69" i="1"/>
  <c r="BO69" i="1"/>
  <c r="BN69" i="1"/>
  <c r="CC69" i="1" s="1"/>
  <c r="CE69" i="1" s="1"/>
  <c r="BM69" i="1"/>
  <c r="BL69" i="1"/>
  <c r="BK69" i="1"/>
  <c r="BJ69" i="1"/>
  <c r="BI69" i="1"/>
  <c r="BT69" i="1" s="1"/>
  <c r="BH69" i="1"/>
  <c r="V69" i="1"/>
  <c r="AU69" i="1" s="1"/>
  <c r="U69" i="1"/>
  <c r="F69" i="1"/>
  <c r="CD68" i="1"/>
  <c r="CE68" i="1" s="1"/>
  <c r="CC68" i="1"/>
  <c r="CA68" i="1"/>
  <c r="CB68" i="1" s="1"/>
  <c r="BY68" i="1"/>
  <c r="BX68" i="1"/>
  <c r="BT68" i="1"/>
  <c r="V68" i="1"/>
  <c r="U68" i="1"/>
  <c r="CD67" i="1"/>
  <c r="CE67" i="1" s="1"/>
  <c r="CC67" i="1"/>
  <c r="CA67" i="1"/>
  <c r="CB67" i="1" s="1"/>
  <c r="BY67" i="1"/>
  <c r="BX67" i="1"/>
  <c r="BT67" i="1"/>
  <c r="V67" i="1"/>
  <c r="U67" i="1"/>
  <c r="U66" i="1" s="1"/>
  <c r="CD66" i="1"/>
  <c r="BO66" i="1"/>
  <c r="BN66" i="1"/>
  <c r="BM66" i="1"/>
  <c r="BL66" i="1"/>
  <c r="BK66" i="1"/>
  <c r="CA66" i="1" s="1"/>
  <c r="CB66" i="1" s="1"/>
  <c r="BJ66" i="1"/>
  <c r="BI66" i="1"/>
  <c r="BH66" i="1"/>
  <c r="BT66" i="1" s="1"/>
  <c r="AU66" i="1"/>
  <c r="BX66" i="1" s="1"/>
  <c r="V66" i="1"/>
  <c r="F66" i="1"/>
  <c r="CD65" i="1"/>
  <c r="CC65" i="1"/>
  <c r="CE65" i="1" s="1"/>
  <c r="CB65" i="1"/>
  <c r="CF65" i="1" s="1"/>
  <c r="CG65" i="1" s="1"/>
  <c r="CA65" i="1"/>
  <c r="BX65" i="1"/>
  <c r="BT65" i="1"/>
  <c r="BY65" i="1" s="1"/>
  <c r="V65" i="1"/>
  <c r="U65" i="1"/>
  <c r="CD64" i="1"/>
  <c r="CC64" i="1"/>
  <c r="CE64" i="1" s="1"/>
  <c r="CB64" i="1"/>
  <c r="CF64" i="1" s="1"/>
  <c r="CA64" i="1"/>
  <c r="BX64" i="1"/>
  <c r="BT64" i="1"/>
  <c r="BY64" i="1" s="1"/>
  <c r="U64" i="1"/>
  <c r="CE63" i="1"/>
  <c r="CD63" i="1"/>
  <c r="CC63" i="1"/>
  <c r="CA63" i="1"/>
  <c r="CB63" i="1" s="1"/>
  <c r="CF63" i="1" s="1"/>
  <c r="BX63" i="1"/>
  <c r="CG63" i="1" s="1"/>
  <c r="BT63" i="1"/>
  <c r="BY63" i="1" s="1"/>
  <c r="U63" i="1"/>
  <c r="CD62" i="1"/>
  <c r="CE62" i="1" s="1"/>
  <c r="CC62" i="1"/>
  <c r="CB62" i="1"/>
  <c r="CA62" i="1"/>
  <c r="BX62" i="1"/>
  <c r="BT62" i="1"/>
  <c r="BY62" i="1" s="1"/>
  <c r="U62" i="1"/>
  <c r="CD61" i="1"/>
  <c r="CE61" i="1" s="1"/>
  <c r="CC61" i="1"/>
  <c r="CA61" i="1"/>
  <c r="CB61" i="1" s="1"/>
  <c r="BY61" i="1"/>
  <c r="BX61" i="1"/>
  <c r="BT61" i="1"/>
  <c r="U61" i="1"/>
  <c r="CF60" i="1"/>
  <c r="CG60" i="1" s="1"/>
  <c r="CD60" i="1"/>
  <c r="CC60" i="1"/>
  <c r="CE60" i="1" s="1"/>
  <c r="CB60" i="1"/>
  <c r="CA60" i="1"/>
  <c r="BX60" i="1"/>
  <c r="BT60" i="1"/>
  <c r="BY60" i="1" s="1"/>
  <c r="U60" i="1"/>
  <c r="BX59" i="1"/>
  <c r="BT59" i="1"/>
  <c r="BT58" i="1" s="1"/>
  <c r="BU58" i="1" s="1"/>
  <c r="BS59" i="1"/>
  <c r="BR59" i="1"/>
  <c r="BQ59" i="1"/>
  <c r="CD59" i="1" s="1"/>
  <c r="BP59" i="1"/>
  <c r="CC59" i="1" s="1"/>
  <c r="CE59" i="1" s="1"/>
  <c r="BO59" i="1"/>
  <c r="BN59" i="1"/>
  <c r="BM59" i="1"/>
  <c r="BM58" i="1" s="1"/>
  <c r="BL59" i="1"/>
  <c r="CA59" i="1" s="1"/>
  <c r="CB59" i="1" s="1"/>
  <c r="CF59" i="1" s="1"/>
  <c r="BK59" i="1"/>
  <c r="BJ59" i="1"/>
  <c r="BI59" i="1"/>
  <c r="BI58" i="1" s="1"/>
  <c r="BH59" i="1"/>
  <c r="BH58" i="1" s="1"/>
  <c r="AU59" i="1"/>
  <c r="V59" i="1"/>
  <c r="U59" i="1"/>
  <c r="U58" i="1" s="1"/>
  <c r="F59" i="1"/>
  <c r="F58" i="1" s="1"/>
  <c r="BS58" i="1"/>
  <c r="BR58" i="1"/>
  <c r="BO58" i="1"/>
  <c r="BN58" i="1"/>
  <c r="BK58" i="1"/>
  <c r="BJ58" i="1"/>
  <c r="V58" i="1"/>
  <c r="AU58" i="1" s="1"/>
  <c r="CD57" i="1"/>
  <c r="CC57" i="1"/>
  <c r="CE57" i="1" s="1"/>
  <c r="CB57" i="1"/>
  <c r="CF57" i="1" s="1"/>
  <c r="CA57" i="1"/>
  <c r="BX57" i="1"/>
  <c r="CG57" i="1" s="1"/>
  <c r="BT57" i="1"/>
  <c r="BY57" i="1" s="1"/>
  <c r="U57" i="1"/>
  <c r="CE56" i="1"/>
  <c r="CD56" i="1"/>
  <c r="CC56" i="1"/>
  <c r="CA56" i="1"/>
  <c r="CB56" i="1" s="1"/>
  <c r="CF56" i="1" s="1"/>
  <c r="BX56" i="1"/>
  <c r="BT56" i="1"/>
  <c r="BY56" i="1" s="1"/>
  <c r="V56" i="1"/>
  <c r="U56" i="1"/>
  <c r="CE55" i="1"/>
  <c r="CD55" i="1"/>
  <c r="CC55" i="1"/>
  <c r="CA55" i="1"/>
  <c r="CB55" i="1" s="1"/>
  <c r="CF55" i="1" s="1"/>
  <c r="BX55" i="1"/>
  <c r="BT55" i="1"/>
  <c r="BY55" i="1" s="1"/>
  <c r="V55" i="1"/>
  <c r="U55" i="1"/>
  <c r="CE54" i="1"/>
  <c r="CD54" i="1"/>
  <c r="CC54" i="1"/>
  <c r="CA54" i="1"/>
  <c r="CB54" i="1" s="1"/>
  <c r="CF54" i="1" s="1"/>
  <c r="BX54" i="1"/>
  <c r="BT54" i="1"/>
  <c r="BY54" i="1" s="1"/>
  <c r="U54" i="1"/>
  <c r="U53" i="1" s="1"/>
  <c r="BS53" i="1"/>
  <c r="BR53" i="1"/>
  <c r="CD53" i="1" s="1"/>
  <c r="BQ53" i="1"/>
  <c r="BP53" i="1"/>
  <c r="BO53" i="1"/>
  <c r="BN53" i="1"/>
  <c r="CC53" i="1" s="1"/>
  <c r="CE53" i="1" s="1"/>
  <c r="BM53" i="1"/>
  <c r="BL53" i="1"/>
  <c r="BK53" i="1"/>
  <c r="CA53" i="1" s="1"/>
  <c r="CB53" i="1" s="1"/>
  <c r="CF53" i="1" s="1"/>
  <c r="BJ53" i="1"/>
  <c r="BI53" i="1"/>
  <c r="BH53" i="1"/>
  <c r="V53" i="1"/>
  <c r="AU53" i="1" s="1"/>
  <c r="F53" i="1"/>
  <c r="CD52" i="1"/>
  <c r="CC52" i="1"/>
  <c r="CE52" i="1" s="1"/>
  <c r="CB52" i="1"/>
  <c r="CF52" i="1" s="1"/>
  <c r="CA52" i="1"/>
  <c r="BX52" i="1"/>
  <c r="CG52" i="1" s="1"/>
  <c r="BT52" i="1"/>
  <c r="AU52" i="1"/>
  <c r="BY52" i="1" s="1"/>
  <c r="V52" i="1"/>
  <c r="U52" i="1"/>
  <c r="CD51" i="1"/>
  <c r="CC51" i="1"/>
  <c r="CE51" i="1" s="1"/>
  <c r="CB51" i="1"/>
  <c r="CA51" i="1"/>
  <c r="BT51" i="1"/>
  <c r="V51" i="1"/>
  <c r="AU51" i="1" s="1"/>
  <c r="U51" i="1"/>
  <c r="CD50" i="1"/>
  <c r="CE50" i="1" s="1"/>
  <c r="CC50" i="1"/>
  <c r="CA50" i="1"/>
  <c r="CB50" i="1" s="1"/>
  <c r="CF50" i="1" s="1"/>
  <c r="BT50" i="1"/>
  <c r="V50" i="1"/>
  <c r="AU50" i="1" s="1"/>
  <c r="U50" i="1"/>
  <c r="CE49" i="1"/>
  <c r="CD49" i="1"/>
  <c r="CC49" i="1"/>
  <c r="CA49" i="1"/>
  <c r="CB49" i="1" s="1"/>
  <c r="CF49" i="1" s="1"/>
  <c r="BT49" i="1"/>
  <c r="AU49" i="1"/>
  <c r="BY49" i="1" s="1"/>
  <c r="V49" i="1"/>
  <c r="U49" i="1"/>
  <c r="BT48" i="1"/>
  <c r="BS48" i="1"/>
  <c r="BR48" i="1"/>
  <c r="BQ48" i="1"/>
  <c r="CD48" i="1" s="1"/>
  <c r="BP48" i="1"/>
  <c r="CC48" i="1" s="1"/>
  <c r="CE48" i="1" s="1"/>
  <c r="BO48" i="1"/>
  <c r="BN48" i="1"/>
  <c r="BM48" i="1"/>
  <c r="BL48" i="1"/>
  <c r="BK48" i="1"/>
  <c r="CA48" i="1" s="1"/>
  <c r="CB48" i="1" s="1"/>
  <c r="BJ48" i="1"/>
  <c r="BI48" i="1"/>
  <c r="BH48" i="1"/>
  <c r="F48" i="1"/>
  <c r="U48" i="1" s="1"/>
  <c r="CD47" i="1"/>
  <c r="CE47" i="1" s="1"/>
  <c r="CC47" i="1"/>
  <c r="CA47" i="1"/>
  <c r="CB47" i="1" s="1"/>
  <c r="CF47" i="1" s="1"/>
  <c r="BY47" i="1"/>
  <c r="BX47" i="1"/>
  <c r="BT47" i="1"/>
  <c r="U47" i="1"/>
  <c r="CD46" i="1"/>
  <c r="CC46" i="1"/>
  <c r="CE46" i="1" s="1"/>
  <c r="CA46" i="1"/>
  <c r="CB46" i="1" s="1"/>
  <c r="BY46" i="1"/>
  <c r="BX46" i="1"/>
  <c r="BT46" i="1"/>
  <c r="U46" i="1"/>
  <c r="BT45" i="1"/>
  <c r="BS45" i="1"/>
  <c r="BR45" i="1"/>
  <c r="BQ45" i="1"/>
  <c r="CD45" i="1" s="1"/>
  <c r="BP45" i="1"/>
  <c r="CC45" i="1" s="1"/>
  <c r="CE45" i="1" s="1"/>
  <c r="BO45" i="1"/>
  <c r="BN45" i="1"/>
  <c r="BM45" i="1"/>
  <c r="BL45" i="1"/>
  <c r="BK45" i="1"/>
  <c r="CA45" i="1" s="1"/>
  <c r="CB45" i="1" s="1"/>
  <c r="BJ45" i="1"/>
  <c r="BI45" i="1"/>
  <c r="BH45" i="1"/>
  <c r="V45" i="1"/>
  <c r="AU45" i="1" s="1"/>
  <c r="F45" i="1"/>
  <c r="U45" i="1" s="1"/>
  <c r="CD44" i="1"/>
  <c r="CE44" i="1" s="1"/>
  <c r="CC44" i="1"/>
  <c r="CA44" i="1"/>
  <c r="CB44" i="1" s="1"/>
  <c r="CF44" i="1" s="1"/>
  <c r="BY44" i="1"/>
  <c r="BX44" i="1"/>
  <c r="BT44" i="1"/>
  <c r="U44" i="1"/>
  <c r="CD43" i="1"/>
  <c r="CC43" i="1"/>
  <c r="CE43" i="1" s="1"/>
  <c r="CA43" i="1"/>
  <c r="CB43" i="1" s="1"/>
  <c r="CF43" i="1" s="1"/>
  <c r="BY43" i="1"/>
  <c r="BX43" i="1"/>
  <c r="BT43" i="1"/>
  <c r="U43" i="1"/>
  <c r="BT42" i="1"/>
  <c r="BS42" i="1"/>
  <c r="BR42" i="1"/>
  <c r="BQ42" i="1"/>
  <c r="CD42" i="1" s="1"/>
  <c r="BP42" i="1"/>
  <c r="CC42" i="1" s="1"/>
  <c r="BO42" i="1"/>
  <c r="BN42" i="1"/>
  <c r="BM42" i="1"/>
  <c r="BL42" i="1"/>
  <c r="BK42" i="1"/>
  <c r="CA42" i="1" s="1"/>
  <c r="CB42" i="1" s="1"/>
  <c r="BJ42" i="1"/>
  <c r="BI42" i="1"/>
  <c r="BH42" i="1"/>
  <c r="F42" i="1"/>
  <c r="U42" i="1" s="1"/>
  <c r="CD41" i="1"/>
  <c r="CE41" i="1" s="1"/>
  <c r="CC41" i="1"/>
  <c r="CA41" i="1"/>
  <c r="CB41" i="1" s="1"/>
  <c r="CF41" i="1" s="1"/>
  <c r="BT41" i="1"/>
  <c r="AU41" i="1"/>
  <c r="BY41" i="1" s="1"/>
  <c r="U41" i="1"/>
  <c r="CE40" i="1"/>
  <c r="CD40" i="1"/>
  <c r="CC40" i="1"/>
  <c r="CA40" i="1"/>
  <c r="CB40" i="1" s="1"/>
  <c r="CF40" i="1" s="1"/>
  <c r="BT40" i="1"/>
  <c r="AU40" i="1"/>
  <c r="BY40" i="1" s="1"/>
  <c r="V40" i="1"/>
  <c r="U40" i="1"/>
  <c r="CE39" i="1"/>
  <c r="CD39" i="1"/>
  <c r="CC39" i="1"/>
  <c r="CB39" i="1"/>
  <c r="CF39" i="1" s="1"/>
  <c r="CA39" i="1"/>
  <c r="BT39" i="1"/>
  <c r="AU39" i="1"/>
  <c r="BY39" i="1" s="1"/>
  <c r="U39" i="1"/>
  <c r="CE38" i="1"/>
  <c r="CD38" i="1"/>
  <c r="CC38" i="1"/>
  <c r="CB38" i="1"/>
  <c r="CF38" i="1" s="1"/>
  <c r="CA38" i="1"/>
  <c r="BT38" i="1"/>
  <c r="AU38" i="1"/>
  <c r="BY38" i="1" s="1"/>
  <c r="U38" i="1"/>
  <c r="CE37" i="1"/>
  <c r="CD37" i="1"/>
  <c r="CC37" i="1"/>
  <c r="CB37" i="1"/>
  <c r="CF37" i="1" s="1"/>
  <c r="CA37" i="1"/>
  <c r="BZ37" i="1"/>
  <c r="BX37" i="1"/>
  <c r="BT37" i="1"/>
  <c r="AU37" i="1"/>
  <c r="BY37" i="1" s="1"/>
  <c r="U37" i="1"/>
  <c r="CD36" i="1"/>
  <c r="CC36" i="1"/>
  <c r="CE36" i="1" s="1"/>
  <c r="CB36" i="1"/>
  <c r="CA36" i="1"/>
  <c r="BX36" i="1"/>
  <c r="BT36" i="1"/>
  <c r="AU36" i="1"/>
  <c r="BY36" i="1" s="1"/>
  <c r="U36" i="1"/>
  <c r="CD35" i="1"/>
  <c r="CC35" i="1"/>
  <c r="CE35" i="1" s="1"/>
  <c r="CB35" i="1"/>
  <c r="CA35" i="1"/>
  <c r="BT35" i="1"/>
  <c r="BT31" i="1" s="1"/>
  <c r="V35" i="1"/>
  <c r="AU35" i="1" s="1"/>
  <c r="U35" i="1"/>
  <c r="CD34" i="1"/>
  <c r="CC34" i="1"/>
  <c r="CE34" i="1" s="1"/>
  <c r="CA34" i="1"/>
  <c r="CB34" i="1" s="1"/>
  <c r="CF34" i="1" s="1"/>
  <c r="BY34" i="1"/>
  <c r="BX34" i="1"/>
  <c r="BT34" i="1"/>
  <c r="AU34" i="1"/>
  <c r="U34" i="1"/>
  <c r="CD33" i="1"/>
  <c r="CC33" i="1"/>
  <c r="CE33" i="1" s="1"/>
  <c r="CA33" i="1"/>
  <c r="CB33" i="1" s="1"/>
  <c r="CF33" i="1" s="1"/>
  <c r="BY33" i="1"/>
  <c r="BX33" i="1"/>
  <c r="BT33" i="1"/>
  <c r="AU33" i="1"/>
  <c r="U33" i="1"/>
  <c r="CD32" i="1"/>
  <c r="CC32" i="1"/>
  <c r="CE32" i="1" s="1"/>
  <c r="CA32" i="1"/>
  <c r="CB32" i="1" s="1"/>
  <c r="CF32" i="1" s="1"/>
  <c r="BY32" i="1"/>
  <c r="BX32" i="1"/>
  <c r="BT32" i="1"/>
  <c r="AU32" i="1"/>
  <c r="U32" i="1"/>
  <c r="BX31" i="1"/>
  <c r="BS31" i="1"/>
  <c r="BR31" i="1"/>
  <c r="BR30" i="1" s="1"/>
  <c r="BR29" i="1" s="1"/>
  <c r="BR28" i="1" s="1"/>
  <c r="BQ31" i="1"/>
  <c r="CD31" i="1" s="1"/>
  <c r="BP31" i="1"/>
  <c r="BO31" i="1"/>
  <c r="BN31" i="1"/>
  <c r="CC31" i="1" s="1"/>
  <c r="CE31" i="1" s="1"/>
  <c r="BM31" i="1"/>
  <c r="BM30" i="1" s="1"/>
  <c r="BM29" i="1" s="1"/>
  <c r="BM28" i="1" s="1"/>
  <c r="BL31" i="1"/>
  <c r="BK31" i="1"/>
  <c r="CA31" i="1" s="1"/>
  <c r="CB31" i="1" s="1"/>
  <c r="BJ31" i="1"/>
  <c r="BJ30" i="1" s="1"/>
  <c r="BJ29" i="1" s="1"/>
  <c r="BJ28" i="1" s="1"/>
  <c r="BI31" i="1"/>
  <c r="BI30" i="1" s="1"/>
  <c r="BI29" i="1" s="1"/>
  <c r="BI28" i="1" s="1"/>
  <c r="BH31" i="1"/>
  <c r="AU31" i="1"/>
  <c r="U31" i="1"/>
  <c r="F31" i="1"/>
  <c r="F30" i="1" s="1"/>
  <c r="BS30" i="1"/>
  <c r="BP30" i="1"/>
  <c r="BO30" i="1"/>
  <c r="BL30" i="1"/>
  <c r="BK30" i="1"/>
  <c r="CA30" i="1" s="1"/>
  <c r="CB30" i="1" s="1"/>
  <c r="BH30" i="1"/>
  <c r="BH29" i="1" s="1"/>
  <c r="AU30" i="1"/>
  <c r="BS29" i="1"/>
  <c r="BO29" i="1"/>
  <c r="BK29" i="1"/>
  <c r="P29" i="1"/>
  <c r="O29" i="1"/>
  <c r="O28" i="1" s="1"/>
  <c r="N29" i="1"/>
  <c r="L29" i="1"/>
  <c r="K29" i="1"/>
  <c r="J29" i="1"/>
  <c r="I29" i="1"/>
  <c r="H29" i="1"/>
  <c r="BX28" i="1"/>
  <c r="BS28" i="1"/>
  <c r="BO28" i="1"/>
  <c r="BK28" i="1"/>
  <c r="AL28" i="1"/>
  <c r="AG28" i="1"/>
  <c r="AF28" i="1"/>
  <c r="AE28" i="1"/>
  <c r="AD28" i="1"/>
  <c r="AC28" i="1"/>
  <c r="AB28" i="1"/>
  <c r="AA28" i="1"/>
  <c r="Z28" i="1"/>
  <c r="Y28" i="1"/>
  <c r="X28" i="1"/>
  <c r="W28" i="1"/>
  <c r="T28" i="1"/>
  <c r="S28" i="1"/>
  <c r="R28" i="1"/>
  <c r="Q28" i="1"/>
  <c r="P28" i="1"/>
  <c r="N28" i="1"/>
  <c r="M28" i="1"/>
  <c r="L28" i="1"/>
  <c r="K28" i="1"/>
  <c r="J28" i="1"/>
  <c r="I28" i="1"/>
  <c r="H28" i="1"/>
  <c r="G28" i="1"/>
  <c r="CD27" i="1"/>
  <c r="CC27" i="1"/>
  <c r="CA27" i="1"/>
  <c r="BZ27" i="1"/>
  <c r="CB27" i="1" s="1"/>
  <c r="BY27" i="1"/>
  <c r="BX27" i="1"/>
  <c r="BT27" i="1"/>
  <c r="V27" i="1"/>
  <c r="U27" i="1"/>
  <c r="CD26" i="1"/>
  <c r="CC26" i="1"/>
  <c r="CE26" i="1" s="1"/>
  <c r="CA26" i="1"/>
  <c r="BX26" i="1"/>
  <c r="BT26" i="1"/>
  <c r="BY26" i="1" s="1"/>
  <c r="BI26" i="1"/>
  <c r="BZ26" i="1" s="1"/>
  <c r="BH26" i="1"/>
  <c r="V26" i="1"/>
  <c r="U26" i="1"/>
  <c r="U25" i="1" s="1"/>
  <c r="U24" i="1" s="1"/>
  <c r="CD25" i="1"/>
  <c r="CC25" i="1"/>
  <c r="CE25" i="1" s="1"/>
  <c r="BX25" i="1"/>
  <c r="BM25" i="1"/>
  <c r="BM24" i="1" s="1"/>
  <c r="BL25" i="1"/>
  <c r="BL24" i="1" s="1"/>
  <c r="BK25" i="1"/>
  <c r="CA25" i="1" s="1"/>
  <c r="BJ25" i="1"/>
  <c r="BI25" i="1"/>
  <c r="BH25" i="1"/>
  <c r="AL25" i="1"/>
  <c r="AL24" i="1" s="1"/>
  <c r="AL11" i="1" s="1"/>
  <c r="AG25" i="1"/>
  <c r="AF25" i="1"/>
  <c r="AF24" i="1" s="1"/>
  <c r="AE25" i="1"/>
  <c r="AD25" i="1"/>
  <c r="AC25" i="1"/>
  <c r="AB25" i="1"/>
  <c r="AB24" i="1" s="1"/>
  <c r="AA25" i="1"/>
  <c r="AA24" i="1" s="1"/>
  <c r="Z25" i="1"/>
  <c r="Z24" i="1" s="1"/>
  <c r="Y25" i="1"/>
  <c r="X25" i="1"/>
  <c r="X24" i="1" s="1"/>
  <c r="W25" i="1"/>
  <c r="W24" i="1" s="1"/>
  <c r="V25" i="1"/>
  <c r="V24" i="1" s="1"/>
  <c r="R25" i="1"/>
  <c r="R24" i="1" s="1"/>
  <c r="Q25" i="1"/>
  <c r="P25" i="1"/>
  <c r="O25" i="1"/>
  <c r="O24" i="1" s="1"/>
  <c r="N25" i="1"/>
  <c r="N24" i="1" s="1"/>
  <c r="M25" i="1"/>
  <c r="L25" i="1"/>
  <c r="K25" i="1"/>
  <c r="J25" i="1"/>
  <c r="J24" i="1" s="1"/>
  <c r="I25" i="1"/>
  <c r="H25" i="1"/>
  <c r="H24" i="1" s="1"/>
  <c r="G25" i="1"/>
  <c r="G24" i="1" s="1"/>
  <c r="F25" i="1"/>
  <c r="F24" i="1" s="1"/>
  <c r="CD24" i="1"/>
  <c r="CC24" i="1"/>
  <c r="CE24" i="1" s="1"/>
  <c r="BX24" i="1"/>
  <c r="BJ24" i="1"/>
  <c r="BH24" i="1"/>
  <c r="AG24" i="1"/>
  <c r="AE24" i="1"/>
  <c r="AD24" i="1"/>
  <c r="AC24" i="1"/>
  <c r="Y24" i="1"/>
  <c r="Q24" i="1"/>
  <c r="P24" i="1"/>
  <c r="M24" i="1"/>
  <c r="L24" i="1"/>
  <c r="K24" i="1"/>
  <c r="I24" i="1"/>
  <c r="CE23" i="1"/>
  <c r="CD23" i="1"/>
  <c r="CC23" i="1"/>
  <c r="CA23" i="1"/>
  <c r="CB23" i="1" s="1"/>
  <c r="CF23" i="1" s="1"/>
  <c r="BZ23" i="1"/>
  <c r="BX23" i="1"/>
  <c r="BT23" i="1"/>
  <c r="BY23" i="1" s="1"/>
  <c r="V23" i="1"/>
  <c r="V22" i="1" s="1"/>
  <c r="U23" i="1"/>
  <c r="CD22" i="1"/>
  <c r="CC22" i="1"/>
  <c r="CE22" i="1" s="1"/>
  <c r="BX22" i="1"/>
  <c r="BM22" i="1"/>
  <c r="BL22" i="1"/>
  <c r="BK22" i="1"/>
  <c r="BJ22" i="1"/>
  <c r="BZ22" i="1" s="1"/>
  <c r="AL22" i="1"/>
  <c r="AG22" i="1"/>
  <c r="AF22" i="1"/>
  <c r="AE22" i="1"/>
  <c r="AD22" i="1"/>
  <c r="AC22" i="1"/>
  <c r="AB22" i="1"/>
  <c r="AA22" i="1"/>
  <c r="Z22" i="1"/>
  <c r="Y22" i="1"/>
  <c r="X22" i="1"/>
  <c r="W22" i="1"/>
  <c r="U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CD21" i="1"/>
  <c r="CC21" i="1"/>
  <c r="CE21" i="1" s="1"/>
  <c r="CB21" i="1"/>
  <c r="CA21" i="1"/>
  <c r="BZ21" i="1"/>
  <c r="BY21" i="1"/>
  <c r="BX21" i="1"/>
  <c r="BT21" i="1"/>
  <c r="U21" i="1"/>
  <c r="M21" i="1"/>
  <c r="V21" i="1" s="1"/>
  <c r="CD20" i="1"/>
  <c r="CC20" i="1"/>
  <c r="CA20" i="1"/>
  <c r="BZ20" i="1"/>
  <c r="CB20" i="1" s="1"/>
  <c r="BY20" i="1"/>
  <c r="BX20" i="1"/>
  <c r="BT20" i="1"/>
  <c r="V20" i="1"/>
  <c r="U20" i="1"/>
  <c r="CD19" i="1"/>
  <c r="CC19" i="1"/>
  <c r="CE19" i="1" s="1"/>
  <c r="CA19" i="1"/>
  <c r="BZ19" i="1"/>
  <c r="CB19" i="1" s="1"/>
  <c r="CF19" i="1" s="1"/>
  <c r="BY19" i="1"/>
  <c r="BX19" i="1"/>
  <c r="U19" i="1"/>
  <c r="U18" i="1" s="1"/>
  <c r="CD18" i="1"/>
  <c r="CC18" i="1"/>
  <c r="CE18" i="1" s="1"/>
  <c r="BT18" i="1"/>
  <c r="BM18" i="1"/>
  <c r="BL18" i="1"/>
  <c r="BK18" i="1"/>
  <c r="CA18" i="1" s="1"/>
  <c r="BJ18" i="1"/>
  <c r="BI18" i="1"/>
  <c r="BH18" i="1"/>
  <c r="AU18" i="1"/>
  <c r="BX18" i="1" s="1"/>
  <c r="AN18" i="1"/>
  <c r="AL18" i="1"/>
  <c r="AG18" i="1"/>
  <c r="AF18" i="1"/>
  <c r="AE18" i="1"/>
  <c r="AD18" i="1"/>
  <c r="AC18" i="1"/>
  <c r="AB18" i="1"/>
  <c r="AA18" i="1"/>
  <c r="Z18" i="1"/>
  <c r="Y18" i="1"/>
  <c r="X18" i="1"/>
  <c r="W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CD17" i="1"/>
  <c r="CC17" i="1"/>
  <c r="CE17" i="1" s="1"/>
  <c r="CA17" i="1"/>
  <c r="CB17" i="1" s="1"/>
  <c r="BZ17" i="1"/>
  <c r="BX17" i="1"/>
  <c r="BT17" i="1"/>
  <c r="BY17" i="1" s="1"/>
  <c r="U17" i="1"/>
  <c r="V17" i="1" s="1"/>
  <c r="CD16" i="1"/>
  <c r="CC16" i="1"/>
  <c r="CE16" i="1" s="1"/>
  <c r="CB16" i="1"/>
  <c r="CF16" i="1" s="1"/>
  <c r="CA16" i="1"/>
  <c r="BZ16" i="1"/>
  <c r="BY16" i="1"/>
  <c r="BX16" i="1"/>
  <c r="BT16" i="1"/>
  <c r="V16" i="1"/>
  <c r="U16" i="1"/>
  <c r="CD15" i="1"/>
  <c r="CC15" i="1"/>
  <c r="BX15" i="1"/>
  <c r="BM15" i="1"/>
  <c r="BK15" i="1"/>
  <c r="CA15" i="1" s="1"/>
  <c r="BJ15" i="1"/>
  <c r="BJ14" i="1" s="1"/>
  <c r="BJ13" i="1" s="1"/>
  <c r="BI15" i="1"/>
  <c r="BT15" i="1" s="1"/>
  <c r="U15" i="1"/>
  <c r="M15" i="1"/>
  <c r="V15" i="1" s="1"/>
  <c r="V14" i="1" s="1"/>
  <c r="V13" i="1" s="1"/>
  <c r="CD14" i="1"/>
  <c r="CC14" i="1"/>
  <c r="BM14" i="1"/>
  <c r="BM13" i="1" s="1"/>
  <c r="BM11" i="1" s="1"/>
  <c r="BL14" i="1"/>
  <c r="BL13" i="1" s="1"/>
  <c r="BI14" i="1"/>
  <c r="BI13" i="1" s="1"/>
  <c r="BH14" i="1"/>
  <c r="AU14" i="1"/>
  <c r="BX14" i="1" s="1"/>
  <c r="AN14" i="1"/>
  <c r="AG14" i="1"/>
  <c r="AG13" i="1" s="1"/>
  <c r="AF14" i="1"/>
  <c r="AE14" i="1"/>
  <c r="AD14" i="1"/>
  <c r="AC14" i="1"/>
  <c r="AC13" i="1" s="1"/>
  <c r="AB14" i="1"/>
  <c r="AA14" i="1"/>
  <c r="AA13" i="1" s="1"/>
  <c r="Z14" i="1"/>
  <c r="Z13" i="1" s="1"/>
  <c r="Z11" i="1" s="1"/>
  <c r="Y14" i="1"/>
  <c r="Y13" i="1" s="1"/>
  <c r="X14" i="1"/>
  <c r="W14" i="1"/>
  <c r="W13" i="1" s="1"/>
  <c r="U14" i="1"/>
  <c r="U13" i="1" s="1"/>
  <c r="T14" i="1"/>
  <c r="T13" i="1" s="1"/>
  <c r="T11" i="1" s="1"/>
  <c r="S14" i="1"/>
  <c r="R14" i="1"/>
  <c r="Q14" i="1"/>
  <c r="Q13" i="1" s="1"/>
  <c r="Q11" i="1" s="1"/>
  <c r="P14" i="1"/>
  <c r="O14" i="1"/>
  <c r="N14" i="1"/>
  <c r="M14" i="1"/>
  <c r="M13" i="1" s="1"/>
  <c r="M11" i="1" s="1"/>
  <c r="L14" i="1"/>
  <c r="K14" i="1"/>
  <c r="J14" i="1"/>
  <c r="J13" i="1" s="1"/>
  <c r="I14" i="1"/>
  <c r="I13" i="1" s="1"/>
  <c r="I11" i="1" s="1"/>
  <c r="H14" i="1"/>
  <c r="G14" i="1"/>
  <c r="F14" i="1"/>
  <c r="F13" i="1" s="1"/>
  <c r="CE13" i="1"/>
  <c r="CD13" i="1"/>
  <c r="CC13" i="1"/>
  <c r="AU13" i="1"/>
  <c r="BX13" i="1" s="1"/>
  <c r="AN13" i="1"/>
  <c r="AN11" i="1" s="1"/>
  <c r="AL13" i="1"/>
  <c r="AF13" i="1"/>
  <c r="AE13" i="1"/>
  <c r="AD13" i="1"/>
  <c r="AD11" i="1" s="1"/>
  <c r="AB13" i="1"/>
  <c r="X13" i="1"/>
  <c r="X11" i="1" s="1"/>
  <c r="S13" i="1"/>
  <c r="S11" i="1" s="1"/>
  <c r="R13" i="1"/>
  <c r="P13" i="1"/>
  <c r="O13" i="1"/>
  <c r="N13" i="1"/>
  <c r="L13" i="1"/>
  <c r="L11" i="1" s="1"/>
  <c r="K13" i="1"/>
  <c r="H13" i="1"/>
  <c r="G13" i="1"/>
  <c r="CD12" i="1"/>
  <c r="CC12" i="1"/>
  <c r="CA12" i="1"/>
  <c r="BZ12" i="1"/>
  <c r="BY12" i="1"/>
  <c r="BX12" i="1"/>
  <c r="BS11" i="1"/>
  <c r="BR11" i="1"/>
  <c r="BQ11" i="1"/>
  <c r="BP11" i="1"/>
  <c r="BO11" i="1"/>
  <c r="BN11" i="1"/>
  <c r="S2" i="1"/>
  <c r="S3" i="1" s="1"/>
  <c r="G2" i="1"/>
  <c r="BT142" i="1" l="1"/>
  <c r="BU142" i="1" s="1"/>
  <c r="W11" i="1"/>
  <c r="AA11" i="1"/>
  <c r="G11" i="1"/>
  <c r="BL11" i="1"/>
  <c r="BY18" i="1"/>
  <c r="CB26" i="1"/>
  <c r="CF26" i="1" s="1"/>
  <c r="CG26" i="1" s="1"/>
  <c r="CD11" i="1"/>
  <c r="CE11" i="1" s="1"/>
  <c r="CE12" i="1"/>
  <c r="O11" i="1"/>
  <c r="AF11" i="1"/>
  <c r="BZ14" i="1"/>
  <c r="CE14" i="1"/>
  <c r="BT22" i="1"/>
  <c r="BY22" i="1" s="1"/>
  <c r="BK24" i="1"/>
  <c r="CA24" i="1" s="1"/>
  <c r="BZ25" i="1"/>
  <c r="U11" i="1"/>
  <c r="H11" i="1"/>
  <c r="AE11" i="1"/>
  <c r="V19" i="1"/>
  <c r="V18" i="1" s="1"/>
  <c r="V11" i="1" s="1"/>
  <c r="CC11" i="1"/>
  <c r="CB12" i="1"/>
  <c r="K11" i="1"/>
  <c r="P11" i="1"/>
  <c r="AB11" i="1"/>
  <c r="Y11" i="1"/>
  <c r="AC11" i="1"/>
  <c r="AG11" i="1"/>
  <c r="BJ11" i="1"/>
  <c r="CE15" i="1"/>
  <c r="BZ18" i="1"/>
  <c r="CE20" i="1"/>
  <c r="CF20" i="1" s="1"/>
  <c r="CA22" i="1"/>
  <c r="F11" i="1"/>
  <c r="J11" i="1"/>
  <c r="N11" i="1"/>
  <c r="R11" i="1"/>
  <c r="CE27" i="1"/>
  <c r="CF27" i="1" s="1"/>
  <c r="CG27" i="1" s="1"/>
  <c r="BY15" i="1"/>
  <c r="BT14" i="1"/>
  <c r="CF12" i="1"/>
  <c r="CB18" i="1"/>
  <c r="CF18" i="1" s="1"/>
  <c r="CB22" i="1"/>
  <c r="CF22" i="1" s="1"/>
  <c r="CB25" i="1"/>
  <c r="CF25" i="1" s="1"/>
  <c r="CG25" i="1" s="1"/>
  <c r="BZ29" i="1"/>
  <c r="BH28" i="1"/>
  <c r="BZ28" i="1" s="1"/>
  <c r="CF31" i="1"/>
  <c r="CG31" i="1" s="1"/>
  <c r="BY31" i="1"/>
  <c r="BT30" i="1"/>
  <c r="BU30" i="1" s="1"/>
  <c r="CG37" i="1"/>
  <c r="CG44" i="1"/>
  <c r="CF46" i="1"/>
  <c r="CG32" i="1"/>
  <c r="CG33" i="1"/>
  <c r="CG34" i="1"/>
  <c r="CG43" i="1"/>
  <c r="CG47" i="1"/>
  <c r="BY50" i="1"/>
  <c r="BX50" i="1"/>
  <c r="CG50" i="1" s="1"/>
  <c r="CC58" i="1"/>
  <c r="CE58" i="1" s="1"/>
  <c r="CF66" i="1"/>
  <c r="CG66" i="1" s="1"/>
  <c r="CF17" i="1"/>
  <c r="CF21" i="1"/>
  <c r="U30" i="1"/>
  <c r="F29" i="1"/>
  <c r="CF35" i="1"/>
  <c r="CF36" i="1"/>
  <c r="CG36" i="1" s="1"/>
  <c r="CE42" i="1"/>
  <c r="CF42" i="1" s="1"/>
  <c r="BX45" i="1"/>
  <c r="CG45" i="1" s="1"/>
  <c r="BY45" i="1"/>
  <c r="CF45" i="1"/>
  <c r="CG46" i="1"/>
  <c r="CF48" i="1"/>
  <c r="CF51" i="1"/>
  <c r="CG54" i="1"/>
  <c r="CG55" i="1"/>
  <c r="CG56" i="1"/>
  <c r="BY58" i="1"/>
  <c r="BX58" i="1"/>
  <c r="CG59" i="1"/>
  <c r="CF62" i="1"/>
  <c r="CG64" i="1"/>
  <c r="BX35" i="1"/>
  <c r="CG35" i="1" s="1"/>
  <c r="BY35" i="1"/>
  <c r="BY51" i="1"/>
  <c r="BX51" i="1"/>
  <c r="BX53" i="1"/>
  <c r="CG53" i="1" s="1"/>
  <c r="BH13" i="1"/>
  <c r="BZ15" i="1"/>
  <c r="CB15" i="1" s="1"/>
  <c r="BI24" i="1"/>
  <c r="BI11" i="1" s="1"/>
  <c r="BT25" i="1"/>
  <c r="BQ30" i="1"/>
  <c r="BX38" i="1"/>
  <c r="CG38" i="1" s="1"/>
  <c r="BX39" i="1"/>
  <c r="CG39" i="1" s="1"/>
  <c r="V42" i="1"/>
  <c r="AU42" i="1" s="1"/>
  <c r="V48" i="1"/>
  <c r="AU48" i="1" s="1"/>
  <c r="BX49" i="1"/>
  <c r="CG49" i="1" s="1"/>
  <c r="BT53" i="1"/>
  <c r="BY53" i="1" s="1"/>
  <c r="BL58" i="1"/>
  <c r="CA58" i="1" s="1"/>
  <c r="CB58" i="1" s="1"/>
  <c r="CF58" i="1" s="1"/>
  <c r="BP58" i="1"/>
  <c r="BP29" i="1" s="1"/>
  <c r="BP28" i="1" s="1"/>
  <c r="CF61" i="1"/>
  <c r="CG61" i="1" s="1"/>
  <c r="CF67" i="1"/>
  <c r="CF71" i="1"/>
  <c r="CG71" i="1" s="1"/>
  <c r="CF72" i="1"/>
  <c r="CF74" i="1"/>
  <c r="BY72" i="1"/>
  <c r="BX72" i="1"/>
  <c r="CG72" i="1" s="1"/>
  <c r="CG77" i="1"/>
  <c r="CF80" i="1"/>
  <c r="CG80" i="1" s="1"/>
  <c r="CF85" i="1"/>
  <c r="CF86" i="1"/>
  <c r="CG86" i="1" s="1"/>
  <c r="BX87" i="1"/>
  <c r="BY87" i="1"/>
  <c r="BX94" i="1"/>
  <c r="CG94" i="1" s="1"/>
  <c r="BY94" i="1"/>
  <c r="BX100" i="1"/>
  <c r="CG110" i="1"/>
  <c r="AU11" i="1"/>
  <c r="BK14" i="1"/>
  <c r="BN30" i="1"/>
  <c r="BX30" i="1"/>
  <c r="BX40" i="1"/>
  <c r="CG40" i="1" s="1"/>
  <c r="BX41" i="1"/>
  <c r="CG41" i="1" s="1"/>
  <c r="BQ58" i="1"/>
  <c r="CD58" i="1" s="1"/>
  <c r="BY59" i="1"/>
  <c r="CC66" i="1"/>
  <c r="CE66" i="1" s="1"/>
  <c r="CF68" i="1"/>
  <c r="CE71" i="1"/>
  <c r="CF78" i="1"/>
  <c r="CG78" i="1" s="1"/>
  <c r="CF79" i="1"/>
  <c r="BY82" i="1"/>
  <c r="CE82" i="1"/>
  <c r="CF82" i="1" s="1"/>
  <c r="CF84" i="1"/>
  <c r="BX85" i="1"/>
  <c r="CG85" i="1" s="1"/>
  <c r="BY85" i="1"/>
  <c r="CB87" i="1"/>
  <c r="CF87" i="1" s="1"/>
  <c r="CF89" i="1"/>
  <c r="CF90" i="1"/>
  <c r="CG90" i="1" s="1"/>
  <c r="BY91" i="1"/>
  <c r="BX91" i="1"/>
  <c r="CG91" i="1" s="1"/>
  <c r="CF91" i="1"/>
  <c r="CG112" i="1"/>
  <c r="CG67" i="1"/>
  <c r="CF75" i="1"/>
  <c r="CF83" i="1"/>
  <c r="CG83" i="1" s="1"/>
  <c r="CF92" i="1"/>
  <c r="BY93" i="1"/>
  <c r="BX93" i="1"/>
  <c r="CG93" i="1" s="1"/>
  <c r="CE108" i="1"/>
  <c r="CG62" i="1"/>
  <c r="BY66" i="1"/>
  <c r="CG68" i="1"/>
  <c r="BY69" i="1"/>
  <c r="BX69" i="1"/>
  <c r="CG69" i="1" s="1"/>
  <c r="CG79" i="1"/>
  <c r="CG84" i="1"/>
  <c r="BX88" i="1"/>
  <c r="CG88" i="1" s="1"/>
  <c r="BY88" i="1"/>
  <c r="CG89" i="1"/>
  <c r="BX92" i="1"/>
  <c r="CG92" i="1" s="1"/>
  <c r="BY92" i="1"/>
  <c r="CF108" i="1"/>
  <c r="CG108" i="1" s="1"/>
  <c r="AU75" i="1"/>
  <c r="BX82" i="1"/>
  <c r="BY89" i="1"/>
  <c r="BX95" i="1"/>
  <c r="CG95" i="1" s="1"/>
  <c r="BX96" i="1"/>
  <c r="CG96" i="1" s="1"/>
  <c r="BX97" i="1"/>
  <c r="CG97" i="1" s="1"/>
  <c r="BX98" i="1"/>
  <c r="CG98" i="1" s="1"/>
  <c r="CF100" i="1"/>
  <c r="CF106" i="1"/>
  <c r="CG106" i="1" s="1"/>
  <c r="CF120" i="1"/>
  <c r="CF122" i="1"/>
  <c r="CF124" i="1"/>
  <c r="CE127" i="1"/>
  <c r="BY129" i="1"/>
  <c r="BX129" i="1"/>
  <c r="CG129" i="1" s="1"/>
  <c r="CF129" i="1"/>
  <c r="BX134" i="1"/>
  <c r="CG134" i="1" s="1"/>
  <c r="BY134" i="1"/>
  <c r="CF134" i="1"/>
  <c r="BX73" i="1"/>
  <c r="CG73" i="1" s="1"/>
  <c r="BX74" i="1"/>
  <c r="CG74" i="1" s="1"/>
  <c r="BX76" i="1"/>
  <c r="CG76" i="1" s="1"/>
  <c r="V81" i="1"/>
  <c r="AU81" i="1" s="1"/>
  <c r="BT87" i="1"/>
  <c r="BU87" i="1" s="1"/>
  <c r="AK172" i="1"/>
  <c r="AK171" i="1"/>
  <c r="BT100" i="1"/>
  <c r="BU100" i="1" s="1"/>
  <c r="CE102" i="1"/>
  <c r="CF102" i="1" s="1"/>
  <c r="CG102" i="1" s="1"/>
  <c r="CF103" i="1"/>
  <c r="CG103" i="1" s="1"/>
  <c r="CE106" i="1"/>
  <c r="CF107" i="1"/>
  <c r="CG107" i="1" s="1"/>
  <c r="BY108" i="1"/>
  <c r="BY110" i="1"/>
  <c r="BY112" i="1"/>
  <c r="CF114" i="1"/>
  <c r="CF117" i="1"/>
  <c r="BX127" i="1"/>
  <c r="CG127" i="1" s="1"/>
  <c r="BY127" i="1"/>
  <c r="CF127" i="1"/>
  <c r="CG128" i="1"/>
  <c r="CF130" i="1"/>
  <c r="CE103" i="1"/>
  <c r="CF104" i="1"/>
  <c r="CG104" i="1" s="1"/>
  <c r="CE107" i="1"/>
  <c r="X172" i="1"/>
  <c r="X171" i="1"/>
  <c r="AU109" i="1"/>
  <c r="BX130" i="1"/>
  <c r="BY130" i="1"/>
  <c r="BY124" i="1"/>
  <c r="BX124" i="1"/>
  <c r="CG124" i="1" s="1"/>
  <c r="AC172" i="1"/>
  <c r="AC171" i="1"/>
  <c r="BX125" i="1"/>
  <c r="CG125" i="1" s="1"/>
  <c r="BX126" i="1"/>
  <c r="CG126" i="1" s="1"/>
  <c r="BX131" i="1"/>
  <c r="CG131" i="1" s="1"/>
  <c r="BX132" i="1"/>
  <c r="CG132" i="1" s="1"/>
  <c r="BX133" i="1"/>
  <c r="CG133" i="1" s="1"/>
  <c r="CF135" i="1"/>
  <c r="CG137" i="1"/>
  <c r="CF138" i="1"/>
  <c r="CE139" i="1"/>
  <c r="CF139" i="1" s="1"/>
  <c r="BY140" i="1"/>
  <c r="BX140" i="1"/>
  <c r="CG140" i="1" s="1"/>
  <c r="BY142" i="1"/>
  <c r="BX142" i="1"/>
  <c r="BY144" i="1"/>
  <c r="BX144" i="1"/>
  <c r="CG144" i="1" s="1"/>
  <c r="BY152" i="1"/>
  <c r="BX152" i="1"/>
  <c r="CG152" i="1" s="1"/>
  <c r="CF152" i="1"/>
  <c r="CE154" i="1"/>
  <c r="CF154" i="1" s="1"/>
  <c r="CB156" i="1"/>
  <c r="CF156" i="1" s="1"/>
  <c r="CF157" i="1"/>
  <c r="CB158" i="1"/>
  <c r="CF158" i="1" s="1"/>
  <c r="CF159" i="1"/>
  <c r="BY161" i="1"/>
  <c r="BX161" i="1"/>
  <c r="CG161" i="1" s="1"/>
  <c r="BX167" i="1"/>
  <c r="CG167" i="1" s="1"/>
  <c r="BY167" i="1"/>
  <c r="BX117" i="1"/>
  <c r="CG117" i="1" s="1"/>
  <c r="BX118" i="1"/>
  <c r="CG118" i="1" s="1"/>
  <c r="BX119" i="1"/>
  <c r="CG119" i="1" s="1"/>
  <c r="BX120" i="1"/>
  <c r="CG120" i="1" s="1"/>
  <c r="BX121" i="1"/>
  <c r="CG121" i="1" s="1"/>
  <c r="BX122" i="1"/>
  <c r="CG122" i="1" s="1"/>
  <c r="BX123" i="1"/>
  <c r="CG123" i="1" s="1"/>
  <c r="CG136" i="1"/>
  <c r="CF141" i="1"/>
  <c r="BY143" i="1"/>
  <c r="BX143" i="1"/>
  <c r="CG143" i="1" s="1"/>
  <c r="CF145" i="1"/>
  <c r="CF146" i="1"/>
  <c r="CF147" i="1"/>
  <c r="CF148" i="1"/>
  <c r="CF149" i="1"/>
  <c r="CF150" i="1"/>
  <c r="CF151" i="1"/>
  <c r="BX154" i="1"/>
  <c r="BY154" i="1"/>
  <c r="BX159" i="1"/>
  <c r="CG159" i="1" s="1"/>
  <c r="BY159" i="1"/>
  <c r="CF162" i="1"/>
  <c r="CE166" i="1"/>
  <c r="CF166" i="1" s="1"/>
  <c r="CG169" i="1"/>
  <c r="BX114" i="1"/>
  <c r="BX135" i="1"/>
  <c r="CG135" i="1" s="1"/>
  <c r="BY135" i="1"/>
  <c r="CG138" i="1"/>
  <c r="BX139" i="1"/>
  <c r="BY139" i="1"/>
  <c r="BU139" i="1"/>
  <c r="BY157" i="1"/>
  <c r="BX157" i="1"/>
  <c r="BU158" i="1"/>
  <c r="BY163" i="1"/>
  <c r="BX163" i="1"/>
  <c r="CG163" i="1" s="1"/>
  <c r="BY166" i="1"/>
  <c r="BX166" i="1"/>
  <c r="CE142" i="1"/>
  <c r="CF142" i="1" s="1"/>
  <c r="BY158" i="1"/>
  <c r="BX158" i="1"/>
  <c r="CG158" i="1" s="1"/>
  <c r="CF164" i="1"/>
  <c r="BY136" i="1"/>
  <c r="BY137" i="1"/>
  <c r="BY138" i="1"/>
  <c r="U142" i="1"/>
  <c r="U143" i="1"/>
  <c r="BX146" i="1"/>
  <c r="BX148" i="1"/>
  <c r="CG148" i="1" s="1"/>
  <c r="BX150" i="1"/>
  <c r="U152" i="1"/>
  <c r="V156" i="1"/>
  <c r="AU156" i="1" s="1"/>
  <c r="U158" i="1"/>
  <c r="BX160" i="1"/>
  <c r="CG160" i="1" s="1"/>
  <c r="V162" i="1"/>
  <c r="AU162" i="1" s="1"/>
  <c r="V164" i="1"/>
  <c r="AU164" i="1" s="1"/>
  <c r="BX165" i="1"/>
  <c r="CG165" i="1" s="1"/>
  <c r="BX168" i="1"/>
  <c r="CG168" i="1" s="1"/>
  <c r="AB171" i="1"/>
  <c r="AF171" i="1"/>
  <c r="AN171" i="1"/>
  <c r="W172" i="1"/>
  <c r="AA172" i="1"/>
  <c r="AE172" i="1"/>
  <c r="BU145" i="1"/>
  <c r="BY146" i="1"/>
  <c r="BU147" i="1"/>
  <c r="BY148" i="1"/>
  <c r="BU149" i="1"/>
  <c r="BY150" i="1"/>
  <c r="BU151" i="1"/>
  <c r="BX153" i="1"/>
  <c r="CG153" i="1" s="1"/>
  <c r="BX155" i="1"/>
  <c r="CG155" i="1" s="1"/>
  <c r="BY168" i="1"/>
  <c r="Y171" i="1"/>
  <c r="AG171" i="1"/>
  <c r="BX141" i="1"/>
  <c r="CG141" i="1" s="1"/>
  <c r="BX145" i="1"/>
  <c r="CG145" i="1" s="1"/>
  <c r="BX147" i="1"/>
  <c r="CG147" i="1" s="1"/>
  <c r="BX149" i="1"/>
  <c r="CG149" i="1" s="1"/>
  <c r="BX151" i="1"/>
  <c r="CG151" i="1" s="1"/>
  <c r="U166" i="1"/>
  <c r="Z171" i="1"/>
  <c r="AD171" i="1"/>
  <c r="AL171" i="1"/>
  <c r="BZ24" i="1" l="1"/>
  <c r="CB24" i="1" s="1"/>
  <c r="CF24" i="1" s="1"/>
  <c r="CF15" i="1"/>
  <c r="BX164" i="1"/>
  <c r="CG164" i="1" s="1"/>
  <c r="BY164" i="1"/>
  <c r="BU156" i="1"/>
  <c r="BY156" i="1"/>
  <c r="BX156" i="1"/>
  <c r="CG156" i="1" s="1"/>
  <c r="CG146" i="1"/>
  <c r="CG157" i="1"/>
  <c r="BN29" i="1"/>
  <c r="CC30" i="1"/>
  <c r="BY100" i="1"/>
  <c r="CG87" i="1"/>
  <c r="BU81" i="1"/>
  <c r="F28" i="1"/>
  <c r="V29" i="1"/>
  <c r="U29" i="1"/>
  <c r="U28" i="1" s="1"/>
  <c r="CG154" i="1"/>
  <c r="CG82" i="1"/>
  <c r="BK13" i="1"/>
  <c r="CA14" i="1"/>
  <c r="CB14" i="1" s="1"/>
  <c r="CF14" i="1" s="1"/>
  <c r="BY162" i="1"/>
  <c r="BX162" i="1"/>
  <c r="CG162" i="1" s="1"/>
  <c r="CG150" i="1"/>
  <c r="CG139" i="1"/>
  <c r="CG114" i="1"/>
  <c r="CG130" i="1"/>
  <c r="BY75" i="1"/>
  <c r="BX75" i="1"/>
  <c r="CG75" i="1" s="1"/>
  <c r="BX11" i="1"/>
  <c r="BX48" i="1"/>
  <c r="CG48" i="1" s="1"/>
  <c r="BY48" i="1"/>
  <c r="CD30" i="1"/>
  <c r="BQ29" i="1"/>
  <c r="CG51" i="1"/>
  <c r="BY30" i="1"/>
  <c r="CG58" i="1"/>
  <c r="BL29" i="1"/>
  <c r="BT29" i="1" s="1"/>
  <c r="BY14" i="1"/>
  <c r="BT13" i="1"/>
  <c r="CG166" i="1"/>
  <c r="CG142" i="1"/>
  <c r="BY109" i="1"/>
  <c r="BX109" i="1"/>
  <c r="CG109" i="1" s="1"/>
  <c r="BY81" i="1"/>
  <c r="BX81" i="1"/>
  <c r="CG81" i="1" s="1"/>
  <c r="CG100" i="1"/>
  <c r="BX42" i="1"/>
  <c r="CG42" i="1" s="1"/>
  <c r="BY42" i="1"/>
  <c r="BY25" i="1"/>
  <c r="BT24" i="1"/>
  <c r="BY24" i="1" s="1"/>
  <c r="BH11" i="1"/>
  <c r="BZ11" i="1" s="1"/>
  <c r="BZ13" i="1"/>
  <c r="CA13" i="1" l="1"/>
  <c r="CB13" i="1" s="1"/>
  <c r="CF13" i="1" s="1"/>
  <c r="BK11" i="1"/>
  <c r="CA11" i="1" s="1"/>
  <c r="CE30" i="1"/>
  <c r="CF30" i="1" s="1"/>
  <c r="CG30" i="1" s="1"/>
  <c r="BT11" i="1"/>
  <c r="BY11" i="1" s="1"/>
  <c r="BY13" i="1"/>
  <c r="CC29" i="1"/>
  <c r="BN28" i="1"/>
  <c r="CC28" i="1" s="1"/>
  <c r="CE28" i="1" s="1"/>
  <c r="BQ28" i="1"/>
  <c r="CD28" i="1" s="1"/>
  <c r="CD29" i="1"/>
  <c r="CB11" i="1"/>
  <c r="CF11" i="1" s="1"/>
  <c r="AU29" i="1"/>
  <c r="V28" i="1"/>
  <c r="V3" i="1" s="1"/>
  <c r="BL28" i="1"/>
  <c r="CA28" i="1" s="1"/>
  <c r="CB28" i="1" s="1"/>
  <c r="CA29" i="1"/>
  <c r="CB29" i="1" s="1"/>
  <c r="BU29" i="1" l="1"/>
  <c r="BT28" i="1"/>
  <c r="BY29" i="1"/>
  <c r="BX29" i="1"/>
  <c r="CE29" i="1"/>
  <c r="CF29" i="1" s="1"/>
  <c r="CF28" i="1"/>
  <c r="CG28" i="1" s="1"/>
  <c r="CG29" i="1" l="1"/>
  <c r="BY28" i="1"/>
  <c r="BW28" i="1"/>
</calcChain>
</file>

<file path=xl/comments1.xml><?xml version="1.0" encoding="utf-8"?>
<comments xmlns="http://schemas.openxmlformats.org/spreadsheetml/2006/main">
  <authors>
    <author>Loreto Nally S</author>
    <author>informatica</author>
    <author>marcela ponce</author>
  </authors>
  <commentList>
    <comment ref="BI15" authorId="0" shapeId="0">
      <text>
        <r>
          <rPr>
            <b/>
            <sz val="9"/>
            <color indexed="81"/>
            <rFont val="Tahoma"/>
            <family val="2"/>
          </rPr>
          <t>Loreto Nally S:</t>
        </r>
        <r>
          <rPr>
            <sz val="9"/>
            <color indexed="81"/>
            <rFont val="Tahoma"/>
            <family val="2"/>
          </rPr>
          <t xml:space="preserve">
DEBE restar EN MARZO M$3,951
</t>
        </r>
      </text>
    </comment>
    <comment ref="BI26" authorId="0" shapeId="0">
      <text>
        <r>
          <rPr>
            <b/>
            <sz val="9"/>
            <color indexed="81"/>
            <rFont val="Tahoma"/>
            <family val="2"/>
          </rPr>
          <t>Loreto Nally S:</t>
        </r>
        <r>
          <rPr>
            <sz val="9"/>
            <color indexed="81"/>
            <rFont val="Tahoma"/>
            <family val="2"/>
          </rPr>
          <t xml:space="preserve">
debe sumar m$3951 en marzo</t>
        </r>
      </text>
    </comment>
    <comment ref="BL26" authorId="0" shapeId="0">
      <text>
        <r>
          <rPr>
            <b/>
            <sz val="9"/>
            <color indexed="81"/>
            <rFont val="Tahoma"/>
            <family val="2"/>
          </rPr>
          <t>Loreto Nally S:</t>
        </r>
        <r>
          <rPr>
            <sz val="9"/>
            <color indexed="81"/>
            <rFont val="Tahoma"/>
            <family val="2"/>
          </rPr>
          <t xml:space="preserve">
ESTE GORE NO TIENE MARCO PRESUPUESTARIO PARA EJECUTAR</t>
        </r>
      </text>
    </comment>
    <comment ref="V98" authorId="1" shapeId="0">
      <text>
        <r>
          <rPr>
            <b/>
            <sz val="9"/>
            <color indexed="81"/>
            <rFont val="Tahoma"/>
            <family val="2"/>
          </rPr>
          <t>informatica:</t>
        </r>
        <r>
          <rPr>
            <sz val="9"/>
            <color indexed="81"/>
            <rFont val="Tahoma"/>
            <family val="2"/>
          </rPr>
          <t xml:space="preserve">
diferecia de 15.000.000 
en el increméntese</t>
        </r>
      </text>
    </comment>
    <comment ref="V109" authorId="1" shapeId="0">
      <text>
        <r>
          <rPr>
            <b/>
            <sz val="9"/>
            <color indexed="81"/>
            <rFont val="Tahoma"/>
            <family val="2"/>
          </rPr>
          <t>informatica:</t>
        </r>
        <r>
          <rPr>
            <sz val="9"/>
            <color indexed="81"/>
            <rFont val="Tahoma"/>
            <family val="2"/>
          </rPr>
          <t xml:space="preserve">
diferencia de 50.000.000 </t>
        </r>
      </text>
    </comment>
    <comment ref="E113" authorId="2" shapeId="0">
      <text>
        <r>
          <rPr>
            <b/>
            <sz val="9"/>
            <color indexed="81"/>
            <rFont val="Tahoma"/>
            <family val="2"/>
          </rPr>
          <t>marcela ponce:</t>
        </r>
        <r>
          <rPr>
            <sz val="9"/>
            <color indexed="81"/>
            <rFont val="Tahoma"/>
            <family val="2"/>
          </rPr>
          <t xml:space="preserve">
aperturado en junio</t>
        </r>
      </text>
    </comment>
    <comment ref="V113" authorId="1" shapeId="0">
      <text>
        <r>
          <rPr>
            <b/>
            <sz val="9"/>
            <color indexed="81"/>
            <rFont val="Tahoma"/>
            <family val="2"/>
          </rPr>
          <t>informatica:</t>
        </r>
        <r>
          <rPr>
            <sz val="9"/>
            <color indexed="81"/>
            <rFont val="Tahoma"/>
            <family val="2"/>
          </rPr>
          <t xml:space="preserve">
creáse - 1.700.000 en junio
</t>
        </r>
      </text>
    </comment>
    <comment ref="V130" authorId="1" shapeId="0">
      <text>
        <r>
          <rPr>
            <b/>
            <sz val="9"/>
            <color indexed="81"/>
            <rFont val="Tahoma"/>
            <family val="2"/>
          </rPr>
          <t>informatica:</t>
        </r>
        <r>
          <rPr>
            <sz val="9"/>
            <color indexed="81"/>
            <rFont val="Tahoma"/>
            <family val="2"/>
          </rPr>
          <t xml:space="preserve">
Diferencia de 2.500.000</t>
        </r>
      </text>
    </comment>
    <comment ref="E138" authorId="2" shapeId="0">
      <text>
        <r>
          <rPr>
            <b/>
            <sz val="9"/>
            <color indexed="81"/>
            <rFont val="Tahoma"/>
            <family val="2"/>
          </rPr>
          <t>marcela ponce:</t>
        </r>
        <r>
          <rPr>
            <sz val="9"/>
            <color indexed="81"/>
            <rFont val="Tahoma"/>
            <family val="2"/>
          </rPr>
          <t xml:space="preserve">
julio aperturado</t>
        </r>
      </text>
    </comment>
    <comment ref="V138" authorId="1" shapeId="0">
      <text>
        <r>
          <rPr>
            <b/>
            <sz val="9"/>
            <color indexed="81"/>
            <rFont val="Tahoma"/>
            <family val="2"/>
          </rPr>
          <t>informatica:</t>
        </r>
        <r>
          <rPr>
            <sz val="9"/>
            <color indexed="81"/>
            <rFont val="Tahoma"/>
            <family val="2"/>
          </rPr>
          <t xml:space="preserve">
Creáse en Julio x 946.000</t>
        </r>
      </text>
    </comment>
  </commentList>
</comments>
</file>

<file path=xl/sharedStrings.xml><?xml version="1.0" encoding="utf-8"?>
<sst xmlns="http://schemas.openxmlformats.org/spreadsheetml/2006/main" count="630" uniqueCount="267">
  <si>
    <t>MODIFICACIONES PRESUPUESTARIAS POR DECRETO</t>
  </si>
  <si>
    <t>MODIFICACIONES PRESUPUESTARIAS RESOLUCIONES</t>
  </si>
  <si>
    <t>PROGRAMA EJECUCIÓN 2021</t>
  </si>
  <si>
    <t>PPTO INICIAL N° 00.000</t>
  </si>
  <si>
    <t>PPTO VIGENTE</t>
  </si>
  <si>
    <t>PRESUPUESTO A SEPTIEMBRE</t>
  </si>
  <si>
    <t>ENERO REAL</t>
  </si>
  <si>
    <t>FEBRERO REAL</t>
  </si>
  <si>
    <t>MARZO REAL</t>
  </si>
  <si>
    <t>ABRIL REAL</t>
  </si>
  <si>
    <t>MAYO REAL</t>
  </si>
  <si>
    <t>JUNIO REAL</t>
  </si>
  <si>
    <t>JULIO GORE</t>
  </si>
  <si>
    <t>AGOSTO</t>
  </si>
  <si>
    <t>SEPTIEMBRE</t>
  </si>
  <si>
    <t>OCTUBRE</t>
  </si>
  <si>
    <t>NOVIEMBRE</t>
  </si>
  <si>
    <t>DICIEMBRE</t>
  </si>
  <si>
    <t>presupuesto vigente</t>
  </si>
  <si>
    <t>DISPONIBLE</t>
  </si>
  <si>
    <t>Primer trimestre</t>
  </si>
  <si>
    <t>Segundo trimestre</t>
  </si>
  <si>
    <t>acumulado primer semestre</t>
  </si>
  <si>
    <t>Tercer  trimestre</t>
  </si>
  <si>
    <t>Cuarto  trimestre</t>
  </si>
  <si>
    <t>total segundo semestre</t>
  </si>
  <si>
    <t>total año</t>
  </si>
  <si>
    <t>Saldo</t>
  </si>
  <si>
    <t>EE 752</t>
  </si>
  <si>
    <t>EE0081</t>
  </si>
  <si>
    <t>EE0100</t>
  </si>
  <si>
    <t>EE0182</t>
  </si>
  <si>
    <t>EE0194</t>
  </si>
  <si>
    <t>EE0243</t>
  </si>
  <si>
    <t>EE0448</t>
  </si>
  <si>
    <t>EE0490</t>
  </si>
  <si>
    <t>EE0718</t>
  </si>
  <si>
    <t>EE0779</t>
  </si>
  <si>
    <t>EE0785</t>
  </si>
  <si>
    <t>EE0815</t>
  </si>
  <si>
    <t>EE1118</t>
  </si>
  <si>
    <t>EE1174</t>
  </si>
  <si>
    <t>GOBIERNO REGIONAL DEL MAULE</t>
  </si>
  <si>
    <t>12.05/24.05</t>
  </si>
  <si>
    <t>26.01/01.02</t>
  </si>
  <si>
    <t>20.01/02.02</t>
  </si>
  <si>
    <t>27.01/01.02</t>
  </si>
  <si>
    <t>29.01/01.02</t>
  </si>
  <si>
    <t>08.02/25.02</t>
  </si>
  <si>
    <t>19.03/29.03</t>
  </si>
  <si>
    <t>01.04/28.04</t>
  </si>
  <si>
    <t>07.05/17.05</t>
  </si>
  <si>
    <t>19.05/01.06</t>
  </si>
  <si>
    <t>26.05/05.07</t>
  </si>
  <si>
    <t>10.08/10.09</t>
  </si>
  <si>
    <t>20.08/14.09</t>
  </si>
  <si>
    <t>DE PLANTA A SUPLENCIA</t>
  </si>
  <si>
    <t>PLAN DE COMPRAS</t>
  </si>
  <si>
    <t>PLAN ANUAL DE COMPRAS</t>
  </si>
  <si>
    <t>GASTOS DE FUNCIONAMIENTO REGION DEL MAULE</t>
  </si>
  <si>
    <t>REAJUSTE</t>
  </si>
  <si>
    <t>ST08.02-12.10</t>
  </si>
  <si>
    <t>SENTENCIAS</t>
  </si>
  <si>
    <t xml:space="preserve">DEUDA </t>
  </si>
  <si>
    <t>AGES</t>
  </si>
  <si>
    <t>T.REZAGADOS</t>
  </si>
  <si>
    <t>RETIROS</t>
  </si>
  <si>
    <t>LEY 21.073</t>
  </si>
  <si>
    <t>SUSTITUCIÓN</t>
  </si>
  <si>
    <t>BONO ANTIGUE.</t>
  </si>
  <si>
    <t>RETIRO</t>
  </si>
  <si>
    <t>GOBERNADOR</t>
  </si>
  <si>
    <t>Subt.</t>
  </si>
  <si>
    <t>Item</t>
  </si>
  <si>
    <t>Asig.</t>
  </si>
  <si>
    <t>Sub-asig</t>
  </si>
  <si>
    <t>28.05</t>
  </si>
  <si>
    <t>18.02</t>
  </si>
  <si>
    <t>12.02</t>
  </si>
  <si>
    <t>16.02</t>
  </si>
  <si>
    <t>17.03</t>
  </si>
  <si>
    <t>09.04</t>
  </si>
  <si>
    <t>07.05</t>
  </si>
  <si>
    <t>24.05</t>
  </si>
  <si>
    <t>10.06</t>
  </si>
  <si>
    <t>07.07</t>
  </si>
  <si>
    <t>I N G R E S O S</t>
  </si>
  <si>
    <t>+</t>
  </si>
  <si>
    <t>05</t>
  </si>
  <si>
    <t>TRANSFERENCIAS CORRIENTES</t>
  </si>
  <si>
    <t>02</t>
  </si>
  <si>
    <t>Del Gobierno Central</t>
  </si>
  <si>
    <t>001</t>
  </si>
  <si>
    <t>Financiamiento Regional Tesoro Público</t>
  </si>
  <si>
    <t>032</t>
  </si>
  <si>
    <t>Subsecretaría de Desarrollo Regional y Administrativo - Programas de Convergencia</t>
  </si>
  <si>
    <t>111</t>
  </si>
  <si>
    <t>Subsecretaría de Desarrollo Regional y Administrativo</t>
  </si>
  <si>
    <t>08</t>
  </si>
  <si>
    <t>OTROS INGRESOS CORRIENTES</t>
  </si>
  <si>
    <t>01</t>
  </si>
  <si>
    <t>Recuperaciones y Reembolsos por Licencias Médicas</t>
  </si>
  <si>
    <t>Multas y Sanciones Pecuniarias</t>
  </si>
  <si>
    <t>99</t>
  </si>
  <si>
    <t>Otros</t>
  </si>
  <si>
    <t>RECUPERACIÓN DE PRÉSTAMOS</t>
  </si>
  <si>
    <t>10</t>
  </si>
  <si>
    <t>Ingresos por Percibir</t>
  </si>
  <si>
    <t xml:space="preserve">TRANSFERENCIAS PARA GASTO DE CAPITAL </t>
  </si>
  <si>
    <t>15</t>
  </si>
  <si>
    <t>SALDO INICIAL DE CAJA</t>
  </si>
  <si>
    <t>G A S T O S</t>
  </si>
  <si>
    <t>21</t>
  </si>
  <si>
    <t>GASTOS EN PERSONAL</t>
  </si>
  <si>
    <t>Personal de planta</t>
  </si>
  <si>
    <t>sueldos y sobre sueldos</t>
  </si>
  <si>
    <t>sueldos base</t>
  </si>
  <si>
    <t>002</t>
  </si>
  <si>
    <t>asignacion de antigüedad</t>
  </si>
  <si>
    <t>003</t>
  </si>
  <si>
    <t>asignacion profesional</t>
  </si>
  <si>
    <t>004</t>
  </si>
  <si>
    <t>asignacion de zona</t>
  </si>
  <si>
    <t>012</t>
  </si>
  <si>
    <t>Gastos de Representacion</t>
  </si>
  <si>
    <t>013</t>
  </si>
  <si>
    <t>asignacion de Direccion Superior</t>
  </si>
  <si>
    <t>014</t>
  </si>
  <si>
    <t>asignaciones compensatorias</t>
  </si>
  <si>
    <t>015</t>
  </si>
  <si>
    <t>asignaciones sustitutivas</t>
  </si>
  <si>
    <t>022</t>
  </si>
  <si>
    <t>componente base asignacion de desempeño</t>
  </si>
  <si>
    <t>039</t>
  </si>
  <si>
    <t>asignacion de responsabiidad superior</t>
  </si>
  <si>
    <t>aportes del empleador</t>
  </si>
  <si>
    <t>al servicio de bienestar</t>
  </si>
  <si>
    <t>otras cotizaciones previsionales</t>
  </si>
  <si>
    <t>asignaciones por desempeño</t>
  </si>
  <si>
    <t>desepeño institucional</t>
  </si>
  <si>
    <t>desempeño colectivo</t>
  </si>
  <si>
    <t>Remuneraciones Variables</t>
  </si>
  <si>
    <t>Asignacion por desempeño de funciones críticas</t>
  </si>
  <si>
    <t>005</t>
  </si>
  <si>
    <t>Trabajos extraordinarios</t>
  </si>
  <si>
    <t>006</t>
  </si>
  <si>
    <t>Comisiones de Servicio en el país</t>
  </si>
  <si>
    <t>007</t>
  </si>
  <si>
    <t>Comisiones de Servicio en el Exterior</t>
  </si>
  <si>
    <t>Aguinaldos y bonos</t>
  </si>
  <si>
    <t>Aguinaldos</t>
  </si>
  <si>
    <t>Bono de escolaridad</t>
  </si>
  <si>
    <t>Bonos Especiales</t>
  </si>
  <si>
    <t>Bonificacion adicional al Bono de escolaridad</t>
  </si>
  <si>
    <t>Personal a contrata</t>
  </si>
  <si>
    <t>Sueldos y sobre sueldos</t>
  </si>
  <si>
    <t>asignaciones sustitutitas</t>
  </si>
  <si>
    <t>021</t>
  </si>
  <si>
    <t>03</t>
  </si>
  <si>
    <t>Otras Remuneraciones</t>
  </si>
  <si>
    <t>Honorarios a suma alzada - personas naturales</t>
  </si>
  <si>
    <t>viaticos</t>
  </si>
  <si>
    <t>Remuneraciones reguladas por el Código del trabajo</t>
  </si>
  <si>
    <t>Suplencias y reemplazos</t>
  </si>
  <si>
    <t>22</t>
  </si>
  <si>
    <t>BIENES Y SERVICIOS DE CONSUMO</t>
  </si>
  <si>
    <t>Textiles, Vestuarios y calzado</t>
  </si>
  <si>
    <t>Vestuario, accesorios y prendas diversas</t>
  </si>
  <si>
    <t>Calzado</t>
  </si>
  <si>
    <t>Combustibles y Lubricantes</t>
  </si>
  <si>
    <t>Para Vehículos</t>
  </si>
  <si>
    <t>04</t>
  </si>
  <si>
    <t>Materiales de uso o consumo</t>
  </si>
  <si>
    <t>Materiales de oficina</t>
  </si>
  <si>
    <t>Materiles y útiles de aseo</t>
  </si>
  <si>
    <t>009</t>
  </si>
  <si>
    <t>Insumos, Repuestos y accesorios Computacionales</t>
  </si>
  <si>
    <t>011</t>
  </si>
  <si>
    <t>repuestos y accesorios para mantenimiento y reparacion</t>
  </si>
  <si>
    <t xml:space="preserve">Otros Materiales, Repuestos y Útiles deversos para </t>
  </si>
  <si>
    <t>Equipos Menores</t>
  </si>
  <si>
    <t>Servicios Básicos</t>
  </si>
  <si>
    <t>Electricidad</t>
  </si>
  <si>
    <t>Agua</t>
  </si>
  <si>
    <t>Gas</t>
  </si>
  <si>
    <t>Correo</t>
  </si>
  <si>
    <t>Telefonía Fija</t>
  </si>
  <si>
    <t>Telefonía Celular</t>
  </si>
  <si>
    <t>Acceso a Internet</t>
  </si>
  <si>
    <t>06</t>
  </si>
  <si>
    <t>Mantenimiento y Reparaciones</t>
  </si>
  <si>
    <t>Mantenimiento y Reparacion de edificaciones</t>
  </si>
  <si>
    <t>Mantenimiento y Reparacion de Vehículos</t>
  </si>
  <si>
    <t>Mantenimiento y Reparacion de Máquinas y Equipos D</t>
  </si>
  <si>
    <t>Mantenimiento y Reparacion de equipos Informaáticos</t>
  </si>
  <si>
    <t>999</t>
  </si>
  <si>
    <t>otros</t>
  </si>
  <si>
    <t>07</t>
  </si>
  <si>
    <t>Publicidad y Difusión</t>
  </si>
  <si>
    <t>Servicios de Publicidad</t>
  </si>
  <si>
    <t>Servicios de Encuadernación y Empaste</t>
  </si>
  <si>
    <t>Servicios Generales</t>
  </si>
  <si>
    <t>Servicios de aseo</t>
  </si>
  <si>
    <t>Servicios de Vigilancias</t>
  </si>
  <si>
    <t>Pasajes, Fletes y Bodegaje</t>
  </si>
  <si>
    <t>008</t>
  </si>
  <si>
    <t>Salas Cunas y/o Jardines Infantiles</t>
  </si>
  <si>
    <t>010</t>
  </si>
  <si>
    <t>Servicios de Suscripción y Similares</t>
  </si>
  <si>
    <t>09</t>
  </si>
  <si>
    <t>Arriendos</t>
  </si>
  <si>
    <t>Arriendo de Edificios</t>
  </si>
  <si>
    <t>Arriendos de Máquinas y equipos</t>
  </si>
  <si>
    <t>Servicios Financieros y de Seguros</t>
  </si>
  <si>
    <t>Primas y gastos de seguros</t>
  </si>
  <si>
    <t>11</t>
  </si>
  <si>
    <t>Servicios ténicos y profesionales</t>
  </si>
  <si>
    <t>Estudios e Investigaciones</t>
  </si>
  <si>
    <t>Cursos de capacticacion</t>
  </si>
  <si>
    <t>Servicios Informaticos</t>
  </si>
  <si>
    <t>12</t>
  </si>
  <si>
    <t>Otros gastos en Bienes y Servicios de Consumo</t>
  </si>
  <si>
    <t>Gastos Menores</t>
  </si>
  <si>
    <t>Gastos de Representacion, Protocolo y Ceremonial</t>
  </si>
  <si>
    <t>Constribuciones</t>
  </si>
  <si>
    <t>23</t>
  </si>
  <si>
    <t>PRESTACIONES DE SEGURIDAD SOCIAL</t>
  </si>
  <si>
    <t>Prestaciones Previsionales</t>
  </si>
  <si>
    <t>Prestaciones Sociales del Empleador</t>
  </si>
  <si>
    <t>24</t>
  </si>
  <si>
    <t>Al Sector Privado</t>
  </si>
  <si>
    <t>050</t>
  </si>
  <si>
    <t>Pagos Art. 39 e Inciso Final Art. 72 Ley N° 19.175</t>
  </si>
  <si>
    <t>Dietas Seciones</t>
  </si>
  <si>
    <t>Dietas Comisiones</t>
  </si>
  <si>
    <t>Dietas Anual</t>
  </si>
  <si>
    <t>Pasajes y Reembolsos para Seciones</t>
  </si>
  <si>
    <t>Pasajes y Reembolsos Servicios en el país</t>
  </si>
  <si>
    <t>023</t>
  </si>
  <si>
    <t>Pasajes y reembolsos servisios en el exterior</t>
  </si>
  <si>
    <t>041</t>
  </si>
  <si>
    <t>Capacitacion</t>
  </si>
  <si>
    <t>A Otras Entidades Públicas</t>
  </si>
  <si>
    <t>107</t>
  </si>
  <si>
    <t>Servicio Nacional de la Mujer y la Equidad de Género - Región del Maule</t>
  </si>
  <si>
    <t>INTEGROS AL FISCO</t>
  </si>
  <si>
    <t>Otros Integros al Fisco</t>
  </si>
  <si>
    <t>OTROS GASTOS CORRIENTES</t>
  </si>
  <si>
    <t>Compensación por Daños a Terceros y/o la Propiedad</t>
  </si>
  <si>
    <t>29</t>
  </si>
  <si>
    <t>ADQUISICION DE ACTIVOS NO FINANCIEROS</t>
  </si>
  <si>
    <t>Vehículos</t>
  </si>
  <si>
    <t>Mobiliario y Otros</t>
  </si>
  <si>
    <t>Maquinas y Equipos</t>
  </si>
  <si>
    <t>Equipos Informáticos</t>
  </si>
  <si>
    <t>Equipos Computacionales y Periferico</t>
  </si>
  <si>
    <t>Programas Informáticos</t>
  </si>
  <si>
    <t>Programas Comutacionales</t>
  </si>
  <si>
    <t>34</t>
  </si>
  <si>
    <t>SERVICIO DE LA DEUDA</t>
  </si>
  <si>
    <t>Deuda Flotante</t>
  </si>
  <si>
    <t>35</t>
  </si>
  <si>
    <t>SALDO FINAL DE CAJA</t>
  </si>
  <si>
    <t>horas extraordinarias</t>
  </si>
  <si>
    <t>viatico en territorio nacional</t>
  </si>
  <si>
    <t>convenio con personas naturales</t>
  </si>
  <si>
    <t>GASTO ACUMULADO 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</si>
</sst>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#,##0_ ;[Red]\-#,##0\ "/>
    <numFmt numFmtId="167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62"/>
      <name val="Calibri"/>
      <family val="2"/>
      <scheme val="minor"/>
    </font>
    <font>
      <b/>
      <sz val="10"/>
      <color indexed="62"/>
      <name val="Calibri"/>
      <family val="2"/>
      <scheme val="minor"/>
    </font>
    <font>
      <sz val="9.85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257">
    <xf numFmtId="0" fontId="0" fillId="0" borderId="0" xfId="0"/>
    <xf numFmtId="49" fontId="0" fillId="0" borderId="0" xfId="0" applyNumberFormat="1"/>
    <xf numFmtId="0" fontId="4" fillId="0" borderId="0" xfId="4" applyFont="1" applyAlignment="1">
      <alignment vertical="center" wrapText="1"/>
    </xf>
    <xf numFmtId="3" fontId="0" fillId="0" borderId="0" xfId="0" applyNumberFormat="1"/>
    <xf numFmtId="3" fontId="5" fillId="0" borderId="0" xfId="0" applyNumberFormat="1" applyFont="1"/>
    <xf numFmtId="0" fontId="0" fillId="2" borderId="0" xfId="0" applyFill="1"/>
    <xf numFmtId="41" fontId="0" fillId="0" borderId="0" xfId="2" applyFont="1"/>
    <xf numFmtId="3" fontId="1" fillId="0" borderId="0" xfId="2" applyNumberFormat="1" applyAlignment="1">
      <alignment horizontal="left" vertical="center"/>
    </xf>
    <xf numFmtId="41" fontId="6" fillId="0" borderId="0" xfId="2" applyFont="1" applyFill="1" applyAlignment="1">
      <alignment vertical="center" wrapText="1"/>
    </xf>
    <xf numFmtId="10" fontId="0" fillId="0" borderId="0" xfId="3" applyNumberFormat="1" applyFont="1"/>
    <xf numFmtId="41" fontId="1" fillId="0" borderId="0" xfId="2" applyAlignment="1">
      <alignment horizontal="left" vertical="center"/>
    </xf>
    <xf numFmtId="41" fontId="4" fillId="0" borderId="0" xfId="2" applyFont="1" applyFill="1" applyAlignment="1">
      <alignment vertical="center" wrapText="1"/>
    </xf>
    <xf numFmtId="164" fontId="0" fillId="0" borderId="0" xfId="0" applyNumberFormat="1"/>
    <xf numFmtId="3" fontId="0" fillId="2" borderId="0" xfId="0" applyNumberFormat="1" applyFill="1"/>
    <xf numFmtId="41" fontId="1" fillId="0" borderId="0" xfId="2" applyFont="1"/>
    <xf numFmtId="3" fontId="7" fillId="2" borderId="1" xfId="4" applyNumberFormat="1" applyFont="1" applyFill="1" applyBorder="1" applyAlignment="1">
      <alignment vertical="center" wrapText="1"/>
    </xf>
    <xf numFmtId="43" fontId="8" fillId="0" borderId="0" xfId="1" applyFont="1" applyFill="1" applyAlignment="1">
      <alignment vertical="center" wrapText="1"/>
    </xf>
    <xf numFmtId="49" fontId="8" fillId="0" borderId="0" xfId="1" applyNumberFormat="1" applyFont="1" applyFill="1" applyAlignment="1">
      <alignment vertical="center" wrapText="1"/>
    </xf>
    <xf numFmtId="164" fontId="4" fillId="0" borderId="0" xfId="1" applyNumberFormat="1" applyFont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4" fillId="2" borderId="0" xfId="1" applyNumberFormat="1" applyFont="1" applyFill="1" applyAlignment="1">
      <alignment horizontal="center" vertical="center" wrapText="1"/>
    </xf>
    <xf numFmtId="164" fontId="9" fillId="0" borderId="3" xfId="4" applyNumberFormat="1" applyFont="1" applyBorder="1" applyAlignment="1">
      <alignment horizontal="center" vertical="center"/>
    </xf>
    <xf numFmtId="164" fontId="9" fillId="0" borderId="4" xfId="4" applyNumberFormat="1" applyFont="1" applyBorder="1" applyAlignment="1">
      <alignment horizontal="center" vertical="center"/>
    </xf>
    <xf numFmtId="164" fontId="9" fillId="0" borderId="5" xfId="4" applyNumberFormat="1" applyFont="1" applyBorder="1" applyAlignment="1">
      <alignment horizontal="center" vertical="center"/>
    </xf>
    <xf numFmtId="0" fontId="10" fillId="0" borderId="0" xfId="4" applyFont="1" applyAlignment="1">
      <alignment vertical="center" wrapText="1"/>
    </xf>
    <xf numFmtId="49" fontId="10" fillId="0" borderId="0" xfId="4" applyNumberFormat="1" applyFont="1" applyAlignment="1">
      <alignment vertical="center" wrapText="1"/>
    </xf>
    <xf numFmtId="0" fontId="8" fillId="0" borderId="6" xfId="4" applyFont="1" applyBorder="1" applyAlignment="1">
      <alignment horizontal="center" vertical="center" wrapText="1"/>
    </xf>
    <xf numFmtId="0" fontId="7" fillId="3" borderId="7" xfId="4" applyFont="1" applyFill="1" applyBorder="1" applyAlignment="1">
      <alignment horizontal="center" vertical="center" wrapText="1"/>
    </xf>
    <xf numFmtId="0" fontId="7" fillId="3" borderId="7" xfId="5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7" fillId="4" borderId="7" xfId="4" applyFont="1" applyFill="1" applyBorder="1" applyAlignment="1">
      <alignment horizontal="center" vertical="center" wrapText="1"/>
    </xf>
    <xf numFmtId="0" fontId="7" fillId="4" borderId="7" xfId="5" applyFont="1" applyFill="1" applyBorder="1" applyAlignment="1">
      <alignment horizontal="center" vertical="center" wrapText="1"/>
    </xf>
    <xf numFmtId="0" fontId="7" fillId="4" borderId="7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2" fillId="0" borderId="0" xfId="0" applyFont="1"/>
    <xf numFmtId="0" fontId="10" fillId="5" borderId="9" xfId="4" applyFont="1" applyFill="1" applyBorder="1" applyAlignment="1">
      <alignment horizontal="center" vertical="center" wrapText="1"/>
    </xf>
    <xf numFmtId="0" fontId="10" fillId="5" borderId="6" xfId="4" applyFont="1" applyFill="1" applyBorder="1" applyAlignment="1">
      <alignment horizontal="center" vertical="center" wrapText="1"/>
    </xf>
    <xf numFmtId="0" fontId="10" fillId="5" borderId="10" xfId="4" applyFont="1" applyFill="1" applyBorder="1" applyAlignment="1">
      <alignment horizontal="center" vertical="center" wrapText="1"/>
    </xf>
    <xf numFmtId="0" fontId="10" fillId="0" borderId="10" xfId="4" applyFont="1" applyBorder="1" applyAlignment="1">
      <alignment horizontal="center" vertical="center" wrapText="1"/>
    </xf>
    <xf numFmtId="0" fontId="8" fillId="0" borderId="8" xfId="4" applyFont="1" applyBorder="1" applyAlignment="1">
      <alignment horizontal="center" vertical="center" wrapText="1"/>
    </xf>
    <xf numFmtId="0" fontId="8" fillId="0" borderId="0" xfId="4" applyFont="1" applyAlignment="1">
      <alignment vertical="center" wrapText="1"/>
    </xf>
    <xf numFmtId="49" fontId="8" fillId="0" borderId="0" xfId="4" applyNumberFormat="1" applyFont="1" applyAlignment="1">
      <alignment vertical="center" wrapText="1"/>
    </xf>
    <xf numFmtId="0" fontId="8" fillId="0" borderId="10" xfId="4" applyFont="1" applyBorder="1" applyAlignment="1">
      <alignment horizontal="center" vertical="center" wrapText="1"/>
    </xf>
    <xf numFmtId="0" fontId="8" fillId="3" borderId="11" xfId="4" applyFont="1" applyFill="1" applyBorder="1" applyAlignment="1">
      <alignment horizontal="center" vertical="center" wrapText="1"/>
    </xf>
    <xf numFmtId="0" fontId="8" fillId="3" borderId="11" xfId="5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vertical="center" wrapText="1"/>
    </xf>
    <xf numFmtId="14" fontId="8" fillId="4" borderId="11" xfId="4" applyNumberFormat="1" applyFont="1" applyFill="1" applyBorder="1" applyAlignment="1">
      <alignment horizontal="center" vertical="center" wrapText="1"/>
    </xf>
    <xf numFmtId="14" fontId="8" fillId="4" borderId="11" xfId="5" applyNumberFormat="1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 wrapText="1"/>
    </xf>
    <xf numFmtId="0" fontId="10" fillId="0" borderId="0" xfId="4" applyFont="1" applyAlignment="1">
      <alignment horizontal="left" vertical="center" wrapText="1"/>
    </xf>
    <xf numFmtId="0" fontId="8" fillId="4" borderId="11" xfId="4" applyFont="1" applyFill="1" applyBorder="1" applyAlignment="1">
      <alignment horizontal="center" vertical="center" wrapText="1"/>
    </xf>
    <xf numFmtId="0" fontId="8" fillId="4" borderId="11" xfId="5" applyFont="1" applyFill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 wrapText="1"/>
    </xf>
    <xf numFmtId="0" fontId="8" fillId="3" borderId="14" xfId="4" applyFont="1" applyFill="1" applyBorder="1" applyAlignment="1">
      <alignment horizontal="center" vertical="center" wrapText="1"/>
    </xf>
    <xf numFmtId="0" fontId="8" fillId="3" borderId="14" xfId="5" applyFont="1" applyFill="1" applyBorder="1" applyAlignment="1">
      <alignment horizontal="center" vertical="center" wrapText="1"/>
    </xf>
    <xf numFmtId="0" fontId="4" fillId="2" borderId="15" xfId="4" applyFont="1" applyFill="1" applyBorder="1" applyAlignment="1">
      <alignment horizontal="center" vertical="center" wrapText="1"/>
    </xf>
    <xf numFmtId="0" fontId="8" fillId="4" borderId="14" xfId="4" applyFont="1" applyFill="1" applyBorder="1" applyAlignment="1">
      <alignment horizontal="center" vertical="center" wrapText="1"/>
    </xf>
    <xf numFmtId="0" fontId="8" fillId="4" borderId="14" xfId="5" applyFont="1" applyFill="1" applyBorder="1" applyAlignment="1">
      <alignment horizontal="center" vertical="center" wrapText="1"/>
    </xf>
    <xf numFmtId="0" fontId="7" fillId="4" borderId="14" xfId="4" applyFont="1" applyFill="1" applyBorder="1" applyAlignment="1">
      <alignment horizontal="center" vertical="center" wrapText="1"/>
    </xf>
    <xf numFmtId="0" fontId="10" fillId="5" borderId="13" xfId="4" applyFont="1" applyFill="1" applyBorder="1" applyAlignment="1">
      <alignment horizontal="center" vertical="center" wrapText="1"/>
    </xf>
    <xf numFmtId="0" fontId="10" fillId="0" borderId="13" xfId="4" applyFont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0" fontId="11" fillId="0" borderId="6" xfId="4" quotePrefix="1" applyFont="1" applyBorder="1" applyAlignment="1">
      <alignment horizontal="center" vertical="center" wrapText="1"/>
    </xf>
    <xf numFmtId="0" fontId="11" fillId="5" borderId="7" xfId="4" applyFont="1" applyFill="1" applyBorder="1" applyAlignment="1">
      <alignment horizontal="center" vertical="center" wrapText="1"/>
    </xf>
    <xf numFmtId="3" fontId="8" fillId="2" borderId="16" xfId="4" quotePrefix="1" applyNumberFormat="1" applyFont="1" applyFill="1" applyBorder="1" applyAlignment="1">
      <alignment horizontal="center" vertical="center" wrapText="1"/>
    </xf>
    <xf numFmtId="3" fontId="8" fillId="0" borderId="0" xfId="4" quotePrefix="1" applyNumberFormat="1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 wrapText="1"/>
    </xf>
    <xf numFmtId="0" fontId="8" fillId="0" borderId="16" xfId="4" applyFont="1" applyBorder="1" applyAlignment="1">
      <alignment horizontal="center" vertical="center" wrapText="1"/>
    </xf>
    <xf numFmtId="0" fontId="10" fillId="5" borderId="17" xfId="4" applyFont="1" applyFill="1" applyBorder="1" applyAlignment="1">
      <alignment vertical="center" wrapText="1"/>
    </xf>
    <xf numFmtId="49" fontId="10" fillId="5" borderId="18" xfId="4" applyNumberFormat="1" applyFont="1" applyFill="1" applyBorder="1" applyAlignment="1">
      <alignment vertical="center" wrapText="1"/>
    </xf>
    <xf numFmtId="0" fontId="10" fillId="5" borderId="18" xfId="4" applyFont="1" applyFill="1" applyBorder="1" applyAlignment="1">
      <alignment vertical="center" wrapText="1"/>
    </xf>
    <xf numFmtId="3" fontId="7" fillId="5" borderId="18" xfId="4" applyNumberFormat="1" applyFont="1" applyFill="1" applyBorder="1" applyAlignment="1">
      <alignment vertical="center" wrapText="1"/>
    </xf>
    <xf numFmtId="3" fontId="7" fillId="5" borderId="19" xfId="4" applyNumberFormat="1" applyFont="1" applyFill="1" applyBorder="1" applyAlignment="1">
      <alignment vertical="center" wrapText="1"/>
    </xf>
    <xf numFmtId="3" fontId="7" fillId="5" borderId="0" xfId="4" applyNumberFormat="1" applyFont="1" applyFill="1" applyBorder="1" applyAlignment="1">
      <alignment vertical="center" wrapText="1"/>
    </xf>
    <xf numFmtId="3" fontId="7" fillId="5" borderId="1" xfId="4" applyNumberFormat="1" applyFont="1" applyFill="1" applyBorder="1" applyAlignment="1">
      <alignment vertical="center" wrapText="1"/>
    </xf>
    <xf numFmtId="0" fontId="10" fillId="0" borderId="20" xfId="4" applyFont="1" applyBorder="1" applyAlignment="1">
      <alignment vertical="center" wrapText="1"/>
    </xf>
    <xf numFmtId="49" fontId="10" fillId="0" borderId="20" xfId="4" applyNumberFormat="1" applyFont="1" applyBorder="1" applyAlignment="1">
      <alignment vertical="center" wrapText="1"/>
    </xf>
    <xf numFmtId="3" fontId="7" fillId="0" borderId="20" xfId="4" applyNumberFormat="1" applyFont="1" applyBorder="1" applyAlignment="1">
      <alignment vertical="center" wrapText="1"/>
    </xf>
    <xf numFmtId="3" fontId="7" fillId="0" borderId="21" xfId="4" applyNumberFormat="1" applyFont="1" applyBorder="1" applyAlignment="1">
      <alignment vertical="center" wrapText="1"/>
    </xf>
    <xf numFmtId="3" fontId="7" fillId="2" borderId="22" xfId="4" applyNumberFormat="1" applyFont="1" applyFill="1" applyBorder="1" applyAlignment="1">
      <alignment vertical="center" wrapText="1"/>
    </xf>
    <xf numFmtId="3" fontId="7" fillId="0" borderId="0" xfId="4" applyNumberFormat="1" applyFont="1" applyBorder="1" applyAlignment="1">
      <alignment vertical="center" wrapText="1"/>
    </xf>
    <xf numFmtId="3" fontId="10" fillId="0" borderId="23" xfId="4" applyNumberFormat="1" applyFont="1" applyBorder="1" applyAlignment="1">
      <alignment vertical="center" wrapText="1"/>
    </xf>
    <xf numFmtId="3" fontId="10" fillId="0" borderId="24" xfId="4" applyNumberFormat="1" applyFont="1" applyBorder="1" applyAlignment="1">
      <alignment vertical="center" wrapText="1"/>
    </xf>
    <xf numFmtId="3" fontId="10" fillId="0" borderId="25" xfId="4" applyNumberFormat="1" applyFont="1" applyBorder="1" applyAlignment="1">
      <alignment vertical="center" wrapText="1"/>
    </xf>
    <xf numFmtId="0" fontId="10" fillId="0" borderId="26" xfId="0" quotePrefix="1" applyFont="1" applyBorder="1" applyAlignment="1" applyProtection="1">
      <alignment horizontal="center" vertical="center"/>
      <protection locked="0"/>
    </xf>
    <xf numFmtId="49" fontId="10" fillId="0" borderId="26" xfId="0" applyNumberFormat="1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left" vertical="center" wrapText="1"/>
      <protection locked="0"/>
    </xf>
    <xf numFmtId="3" fontId="12" fillId="0" borderId="26" xfId="0" applyNumberFormat="1" applyFont="1" applyBorder="1" applyAlignment="1">
      <alignment horizontal="right" vertical="center"/>
    </xf>
    <xf numFmtId="3" fontId="7" fillId="0" borderId="27" xfId="4" applyNumberFormat="1" applyFont="1" applyBorder="1" applyAlignment="1">
      <alignment vertical="center" wrapText="1"/>
    </xf>
    <xf numFmtId="3" fontId="7" fillId="2" borderId="28" xfId="4" applyNumberFormat="1" applyFont="1" applyFill="1" applyBorder="1" applyAlignment="1">
      <alignment vertical="center" wrapText="1"/>
    </xf>
    <xf numFmtId="3" fontId="12" fillId="0" borderId="27" xfId="0" applyNumberFormat="1" applyFont="1" applyBorder="1" applyAlignment="1">
      <alignment horizontal="right" vertical="center"/>
    </xf>
    <xf numFmtId="3" fontId="12" fillId="0" borderId="28" xfId="0" applyNumberFormat="1" applyFont="1" applyBorder="1" applyAlignment="1">
      <alignment horizontal="right" vertical="center"/>
    </xf>
    <xf numFmtId="0" fontId="8" fillId="0" borderId="26" xfId="0" quotePrefix="1" applyFont="1" applyBorder="1" applyAlignment="1" applyProtection="1">
      <alignment horizontal="center" vertical="center"/>
      <protection locked="0"/>
    </xf>
    <xf numFmtId="49" fontId="8" fillId="0" borderId="26" xfId="0" quotePrefix="1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3" fontId="13" fillId="0" borderId="26" xfId="0" applyNumberFormat="1" applyFont="1" applyBorder="1" applyAlignment="1">
      <alignment horizontal="right" vertical="center"/>
    </xf>
    <xf numFmtId="3" fontId="13" fillId="0" borderId="27" xfId="0" applyNumberFormat="1" applyFont="1" applyBorder="1" applyAlignment="1">
      <alignment horizontal="right" vertical="center"/>
    </xf>
    <xf numFmtId="3" fontId="13" fillId="2" borderId="28" xfId="0" applyNumberFormat="1" applyFont="1" applyFill="1" applyBorder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 vertical="center"/>
    </xf>
    <xf numFmtId="0" fontId="14" fillId="0" borderId="26" xfId="0" applyFont="1" applyBorder="1" applyAlignment="1" applyProtection="1">
      <alignment horizontal="center" vertical="center"/>
      <protection locked="0"/>
    </xf>
    <xf numFmtId="3" fontId="13" fillId="0" borderId="26" xfId="0" applyNumberFormat="1" applyFont="1" applyBorder="1" applyAlignment="1" applyProtection="1">
      <alignment horizontal="right" vertical="center"/>
      <protection locked="0"/>
    </xf>
    <xf numFmtId="3" fontId="6" fillId="0" borderId="27" xfId="4" applyNumberFormat="1" applyFont="1" applyBorder="1" applyAlignment="1">
      <alignment vertical="center"/>
    </xf>
    <xf numFmtId="3" fontId="6" fillId="2" borderId="28" xfId="4" applyNumberFormat="1" applyFont="1" applyFill="1" applyBorder="1" applyAlignment="1">
      <alignment vertical="center"/>
    </xf>
    <xf numFmtId="3" fontId="6" fillId="0" borderId="0" xfId="4" applyNumberFormat="1" applyFont="1" applyBorder="1" applyAlignment="1">
      <alignment vertical="center"/>
    </xf>
    <xf numFmtId="0" fontId="8" fillId="0" borderId="0" xfId="4" applyFont="1" applyAlignment="1">
      <alignment vertical="center"/>
    </xf>
    <xf numFmtId="3" fontId="8" fillId="0" borderId="29" xfId="4" applyNumberFormat="1" applyFont="1" applyBorder="1" applyAlignment="1">
      <alignment vertical="center" wrapText="1"/>
    </xf>
    <xf numFmtId="3" fontId="8" fillId="2" borderId="29" xfId="4" applyNumberFormat="1" applyFont="1" applyFill="1" applyBorder="1" applyAlignment="1">
      <alignment vertical="center" wrapText="1"/>
    </xf>
    <xf numFmtId="3" fontId="8" fillId="0" borderId="30" xfId="4" applyNumberFormat="1" applyFont="1" applyBorder="1" applyAlignment="1">
      <alignment vertical="center" wrapText="1"/>
    </xf>
    <xf numFmtId="3" fontId="8" fillId="0" borderId="31" xfId="4" applyNumberFormat="1" applyFont="1" applyBorder="1" applyAlignment="1">
      <alignment vertical="center" wrapText="1"/>
    </xf>
    <xf numFmtId="3" fontId="8" fillId="0" borderId="32" xfId="4" applyNumberFormat="1" applyFont="1" applyBorder="1" applyAlignment="1">
      <alignment vertical="center" wrapText="1"/>
    </xf>
    <xf numFmtId="3" fontId="8" fillId="0" borderId="33" xfId="4" applyNumberFormat="1" applyFont="1" applyBorder="1" applyAlignment="1">
      <alignment vertical="center" wrapText="1"/>
    </xf>
    <xf numFmtId="3" fontId="8" fillId="0" borderId="34" xfId="4" applyNumberFormat="1" applyFont="1" applyBorder="1" applyAlignment="1">
      <alignment vertical="center" wrapText="1"/>
    </xf>
    <xf numFmtId="3" fontId="12" fillId="2" borderId="28" xfId="0" applyNumberFormat="1" applyFont="1" applyFill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0" fontId="8" fillId="0" borderId="26" xfId="0" applyFont="1" applyBorder="1" applyAlignment="1" applyProtection="1">
      <alignment horizontal="left" vertical="center"/>
      <protection locked="0"/>
    </xf>
    <xf numFmtId="3" fontId="6" fillId="0" borderId="27" xfId="4" applyNumberFormat="1" applyFont="1" applyBorder="1" applyAlignment="1">
      <alignment vertical="center" wrapText="1"/>
    </xf>
    <xf numFmtId="3" fontId="8" fillId="0" borderId="35" xfId="4" applyNumberFormat="1" applyFont="1" applyBorder="1" applyAlignment="1">
      <alignment vertical="center" wrapText="1"/>
    </xf>
    <xf numFmtId="0" fontId="15" fillId="0" borderId="26" xfId="0" applyFont="1" applyBorder="1" applyAlignment="1" applyProtection="1">
      <alignment horizontal="center" vertical="center"/>
      <protection locked="0"/>
    </xf>
    <xf numFmtId="3" fontId="12" fillId="0" borderId="26" xfId="0" applyNumberFormat="1" applyFont="1" applyBorder="1" applyAlignment="1" applyProtection="1">
      <alignment horizontal="right" vertical="center"/>
      <protection locked="0"/>
    </xf>
    <xf numFmtId="3" fontId="12" fillId="0" borderId="27" xfId="0" applyNumberFormat="1" applyFont="1" applyBorder="1" applyAlignment="1" applyProtection="1">
      <alignment horizontal="right" vertical="center"/>
      <protection locked="0"/>
    </xf>
    <xf numFmtId="3" fontId="10" fillId="0" borderId="29" xfId="4" applyNumberFormat="1" applyFont="1" applyBorder="1" applyAlignment="1">
      <alignment vertical="center" wrapText="1"/>
    </xf>
    <xf numFmtId="3" fontId="10" fillId="0" borderId="35" xfId="4" applyNumberFormat="1" applyFont="1" applyBorder="1" applyAlignment="1">
      <alignment vertical="center" wrapText="1"/>
    </xf>
    <xf numFmtId="3" fontId="12" fillId="0" borderId="36" xfId="0" applyNumberFormat="1" applyFont="1" applyBorder="1" applyAlignment="1">
      <alignment horizontal="right" vertical="center"/>
    </xf>
    <xf numFmtId="0" fontId="15" fillId="0" borderId="37" xfId="0" applyFont="1" applyBorder="1" applyAlignment="1" applyProtection="1">
      <alignment horizontal="center" vertical="center"/>
      <protection locked="0"/>
    </xf>
    <xf numFmtId="49" fontId="10" fillId="0" borderId="37" xfId="0" applyNumberFormat="1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left" vertical="center" wrapText="1"/>
      <protection locked="0"/>
    </xf>
    <xf numFmtId="3" fontId="12" fillId="0" borderId="37" xfId="0" applyNumberFormat="1" applyFont="1" applyBorder="1" applyAlignment="1" applyProtection="1">
      <alignment horizontal="right" vertical="center"/>
      <protection locked="0"/>
    </xf>
    <xf numFmtId="3" fontId="7" fillId="0" borderId="38" xfId="4" applyNumberFormat="1" applyFont="1" applyBorder="1" applyAlignment="1">
      <alignment vertical="center" wrapText="1"/>
    </xf>
    <xf numFmtId="3" fontId="6" fillId="2" borderId="36" xfId="4" applyNumberFormat="1" applyFont="1" applyFill="1" applyBorder="1" applyAlignment="1">
      <alignment vertical="center"/>
    </xf>
    <xf numFmtId="3" fontId="10" fillId="0" borderId="39" xfId="4" applyNumberFormat="1" applyFont="1" applyBorder="1" applyAlignment="1">
      <alignment vertical="center" wrapText="1"/>
    </xf>
    <xf numFmtId="3" fontId="10" fillId="0" borderId="40" xfId="4" applyNumberFormat="1" applyFont="1" applyBorder="1" applyAlignment="1">
      <alignment vertical="center" wrapText="1"/>
    </xf>
    <xf numFmtId="3" fontId="8" fillId="0" borderId="41" xfId="4" applyNumberFormat="1" applyFont="1" applyBorder="1" applyAlignment="1">
      <alignment vertical="center" wrapText="1"/>
    </xf>
    <xf numFmtId="0" fontId="10" fillId="0" borderId="37" xfId="0" quotePrefix="1" applyFont="1" applyBorder="1" applyAlignment="1" applyProtection="1">
      <alignment horizontal="center" vertical="center"/>
      <protection locked="0"/>
    </xf>
    <xf numFmtId="3" fontId="12" fillId="0" borderId="38" xfId="0" applyNumberFormat="1" applyFont="1" applyBorder="1" applyAlignment="1" applyProtection="1">
      <alignment horizontal="right" vertical="center"/>
      <protection locked="0"/>
    </xf>
    <xf numFmtId="3" fontId="12" fillId="2" borderId="36" xfId="0" applyNumberFormat="1" applyFont="1" applyFill="1" applyBorder="1" applyAlignment="1" applyProtection="1">
      <alignment horizontal="right" vertical="center"/>
      <protection locked="0"/>
    </xf>
    <xf numFmtId="3" fontId="12" fillId="0" borderId="0" xfId="0" applyNumberFormat="1" applyFont="1" applyBorder="1" applyAlignment="1" applyProtection="1">
      <alignment horizontal="right" vertical="center"/>
      <protection locked="0"/>
    </xf>
    <xf numFmtId="3" fontId="12" fillId="0" borderId="42" xfId="0" applyNumberFormat="1" applyFont="1" applyBorder="1" applyAlignment="1" applyProtection="1">
      <alignment horizontal="right" vertical="center"/>
      <protection locked="0"/>
    </xf>
    <xf numFmtId="3" fontId="12" fillId="0" borderId="43" xfId="0" applyNumberFormat="1" applyFont="1" applyBorder="1" applyAlignment="1" applyProtection="1">
      <alignment horizontal="right" vertical="center"/>
      <protection locked="0"/>
    </xf>
    <xf numFmtId="3" fontId="12" fillId="0" borderId="44" xfId="0" applyNumberFormat="1" applyFont="1" applyBorder="1" applyAlignment="1" applyProtection="1">
      <alignment horizontal="right" vertical="center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left" vertical="center" wrapText="1"/>
      <protection locked="0"/>
    </xf>
    <xf numFmtId="3" fontId="13" fillId="0" borderId="37" xfId="0" applyNumberFormat="1" applyFont="1" applyBorder="1" applyAlignment="1" applyProtection="1">
      <alignment horizontal="right" vertical="center"/>
      <protection locked="0"/>
    </xf>
    <xf numFmtId="3" fontId="13" fillId="0" borderId="38" xfId="0" applyNumberFormat="1" applyFont="1" applyBorder="1" applyAlignment="1" applyProtection="1">
      <alignment horizontal="right" vertical="center"/>
      <protection locked="0"/>
    </xf>
    <xf numFmtId="3" fontId="13" fillId="2" borderId="36" xfId="0" applyNumberFormat="1" applyFont="1" applyFill="1" applyBorder="1" applyAlignment="1" applyProtection="1">
      <alignment horizontal="right" vertical="center"/>
      <protection locked="0"/>
    </xf>
    <xf numFmtId="3" fontId="13" fillId="0" borderId="0" xfId="0" applyNumberFormat="1" applyFont="1" applyBorder="1" applyAlignment="1" applyProtection="1">
      <alignment horizontal="right" vertical="center"/>
      <protection locked="0"/>
    </xf>
    <xf numFmtId="3" fontId="13" fillId="0" borderId="36" xfId="0" applyNumberFormat="1" applyFont="1" applyBorder="1" applyAlignment="1" applyProtection="1">
      <alignment horizontal="right" vertical="center"/>
      <protection locked="0"/>
    </xf>
    <xf numFmtId="3" fontId="8" fillId="2" borderId="39" xfId="4" applyNumberFormat="1" applyFont="1" applyFill="1" applyBorder="1" applyAlignment="1">
      <alignment vertical="center" wrapText="1"/>
    </xf>
    <xf numFmtId="3" fontId="8" fillId="0" borderId="39" xfId="4" applyNumberFormat="1" applyFont="1" applyBorder="1" applyAlignment="1">
      <alignment vertical="center" wrapText="1"/>
    </xf>
    <xf numFmtId="0" fontId="10" fillId="0" borderId="45" xfId="0" quotePrefix="1" applyFont="1" applyBorder="1" applyAlignment="1" applyProtection="1">
      <alignment horizontal="center" vertical="center"/>
      <protection locked="0"/>
    </xf>
    <xf numFmtId="49" fontId="10" fillId="0" borderId="45" xfId="0" applyNumberFormat="1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left" vertical="center" wrapText="1"/>
      <protection locked="0"/>
    </xf>
    <xf numFmtId="3" fontId="12" fillId="0" borderId="45" xfId="0" applyNumberFormat="1" applyFont="1" applyBorder="1" applyAlignment="1" applyProtection="1">
      <alignment horizontal="right" vertical="center"/>
      <protection locked="0"/>
    </xf>
    <xf numFmtId="3" fontId="7" fillId="0" borderId="46" xfId="4" applyNumberFormat="1" applyFont="1" applyBorder="1" applyAlignment="1">
      <alignment vertical="center" wrapText="1"/>
    </xf>
    <xf numFmtId="3" fontId="2" fillId="0" borderId="0" xfId="0" applyNumberFormat="1" applyFont="1"/>
    <xf numFmtId="3" fontId="11" fillId="0" borderId="39" xfId="4" applyNumberFormat="1" applyFont="1" applyBorder="1" applyAlignment="1">
      <alignment vertical="center" wrapText="1"/>
    </xf>
    <xf numFmtId="3" fontId="10" fillId="0" borderId="47" xfId="4" applyNumberFormat="1" applyFont="1" applyBorder="1" applyAlignment="1">
      <alignment vertical="center" wrapText="1"/>
    </xf>
    <xf numFmtId="0" fontId="10" fillId="5" borderId="17" xfId="4" applyFont="1" applyFill="1" applyBorder="1" applyAlignment="1">
      <alignment horizontal="center" vertical="center" wrapText="1"/>
    </xf>
    <xf numFmtId="49" fontId="10" fillId="5" borderId="18" xfId="4" applyNumberFormat="1" applyFont="1" applyFill="1" applyBorder="1" applyAlignment="1">
      <alignment horizontal="center" vertical="center" wrapText="1"/>
    </xf>
    <xf numFmtId="3" fontId="10" fillId="5" borderId="48" xfId="4" applyNumberFormat="1" applyFont="1" applyFill="1" applyBorder="1" applyAlignment="1">
      <alignment horizontal="left" vertical="center" wrapText="1"/>
    </xf>
    <xf numFmtId="0" fontId="10" fillId="6" borderId="37" xfId="4" applyFont="1" applyFill="1" applyBorder="1" applyAlignment="1">
      <alignment horizontal="center" vertical="center" wrapText="1"/>
    </xf>
    <xf numFmtId="49" fontId="10" fillId="6" borderId="37" xfId="4" applyNumberFormat="1" applyFont="1" applyFill="1" applyBorder="1" applyAlignment="1">
      <alignment horizontal="center" vertical="center" wrapText="1"/>
    </xf>
    <xf numFmtId="0" fontId="10" fillId="6" borderId="37" xfId="4" applyFont="1" applyFill="1" applyBorder="1" applyAlignment="1">
      <alignment vertical="center" wrapText="1"/>
    </xf>
    <xf numFmtId="3" fontId="12" fillId="6" borderId="37" xfId="0" applyNumberFormat="1" applyFont="1" applyFill="1" applyBorder="1" applyAlignment="1" applyProtection="1">
      <alignment horizontal="right" vertical="center"/>
      <protection locked="0"/>
    </xf>
    <xf numFmtId="3" fontId="7" fillId="2" borderId="36" xfId="4" applyNumberFormat="1" applyFont="1" applyFill="1" applyBorder="1" applyAlignment="1">
      <alignment vertical="center" wrapText="1"/>
    </xf>
    <xf numFmtId="164" fontId="2" fillId="6" borderId="49" xfId="1" applyNumberFormat="1" applyFont="1" applyFill="1" applyBorder="1"/>
    <xf numFmtId="165" fontId="2" fillId="6" borderId="49" xfId="1" applyNumberFormat="1" applyFont="1" applyFill="1" applyBorder="1"/>
    <xf numFmtId="3" fontId="7" fillId="6" borderId="0" xfId="4" applyNumberFormat="1" applyFont="1" applyFill="1" applyBorder="1" applyAlignment="1">
      <alignment vertical="center" wrapText="1"/>
    </xf>
    <xf numFmtId="0" fontId="10" fillId="6" borderId="0" xfId="4" applyFont="1" applyFill="1" applyAlignment="1">
      <alignment vertical="center" wrapText="1"/>
    </xf>
    <xf numFmtId="3" fontId="10" fillId="7" borderId="50" xfId="4" applyNumberFormat="1" applyFont="1" applyFill="1" applyBorder="1" applyAlignment="1">
      <alignment vertical="center" wrapText="1"/>
    </xf>
    <xf numFmtId="3" fontId="10" fillId="6" borderId="50" xfId="4" applyNumberFormat="1" applyFont="1" applyFill="1" applyBorder="1" applyAlignment="1">
      <alignment vertical="center" wrapText="1"/>
    </xf>
    <xf numFmtId="10" fontId="10" fillId="6" borderId="51" xfId="3" applyNumberFormat="1" applyFont="1" applyFill="1" applyBorder="1" applyAlignment="1">
      <alignment horizontal="right" vertical="center" wrapText="1"/>
    </xf>
    <xf numFmtId="10" fontId="10" fillId="6" borderId="0" xfId="3" applyNumberFormat="1" applyFont="1" applyFill="1" applyBorder="1" applyAlignment="1">
      <alignment horizontal="right" vertical="center" wrapText="1"/>
    </xf>
    <xf numFmtId="0" fontId="10" fillId="0" borderId="37" xfId="4" applyFont="1" applyBorder="1" applyAlignment="1">
      <alignment horizontal="center" vertical="center" wrapText="1"/>
    </xf>
    <xf numFmtId="49" fontId="10" fillId="0" borderId="37" xfId="4" applyNumberFormat="1" applyFont="1" applyBorder="1" applyAlignment="1">
      <alignment horizontal="center" vertical="center" wrapText="1"/>
    </xf>
    <xf numFmtId="0" fontId="10" fillId="0" borderId="37" xfId="4" applyFont="1" applyBorder="1" applyAlignment="1">
      <alignment vertical="center" wrapText="1"/>
    </xf>
    <xf numFmtId="164" fontId="2" fillId="0" borderId="49" xfId="1" applyNumberFormat="1" applyFont="1" applyBorder="1"/>
    <xf numFmtId="165" fontId="2" fillId="0" borderId="49" xfId="1" applyNumberFormat="1" applyFont="1" applyBorder="1"/>
    <xf numFmtId="3" fontId="10" fillId="0" borderId="50" xfId="4" applyNumberFormat="1" applyFont="1" applyBorder="1" applyAlignment="1">
      <alignment vertical="center" wrapText="1"/>
    </xf>
    <xf numFmtId="10" fontId="10" fillId="0" borderId="49" xfId="3" applyNumberFormat="1" applyFont="1" applyFill="1" applyBorder="1" applyAlignment="1">
      <alignment horizontal="right" vertical="center" wrapText="1"/>
    </xf>
    <xf numFmtId="10" fontId="10" fillId="0" borderId="0" xfId="3" applyNumberFormat="1" applyFont="1" applyFill="1" applyBorder="1" applyAlignment="1">
      <alignment horizontal="right" vertical="center" wrapText="1"/>
    </xf>
    <xf numFmtId="0" fontId="8" fillId="0" borderId="37" xfId="4" applyFont="1" applyBorder="1" applyAlignment="1">
      <alignment vertical="center" wrapText="1"/>
    </xf>
    <xf numFmtId="165" fontId="1" fillId="0" borderId="49" xfId="1" applyNumberFormat="1" applyFont="1" applyFill="1" applyBorder="1"/>
    <xf numFmtId="166" fontId="10" fillId="0" borderId="52" xfId="4" applyNumberFormat="1" applyFont="1" applyBorder="1" applyAlignment="1">
      <alignment vertical="center" wrapText="1"/>
    </xf>
    <xf numFmtId="3" fontId="10" fillId="8" borderId="41" xfId="4" applyNumberFormat="1" applyFont="1" applyFill="1" applyBorder="1" applyAlignment="1">
      <alignment vertical="center" wrapText="1"/>
    </xf>
    <xf numFmtId="3" fontId="7" fillId="2" borderId="53" xfId="4" applyNumberFormat="1" applyFont="1" applyFill="1" applyBorder="1" applyAlignment="1">
      <alignment vertical="center" wrapText="1"/>
    </xf>
    <xf numFmtId="3" fontId="12" fillId="0" borderId="37" xfId="0" applyNumberFormat="1" applyFont="1" applyFill="1" applyBorder="1" applyAlignment="1" applyProtection="1">
      <alignment horizontal="right" vertical="center"/>
      <protection locked="0"/>
    </xf>
    <xf numFmtId="3" fontId="7" fillId="6" borderId="37" xfId="4" applyNumberFormat="1" applyFont="1" applyFill="1" applyBorder="1" applyAlignment="1">
      <alignment vertical="center" wrapText="1"/>
    </xf>
    <xf numFmtId="3" fontId="7" fillId="6" borderId="38" xfId="4" applyNumberFormat="1" applyFont="1" applyFill="1" applyBorder="1" applyAlignment="1">
      <alignment vertical="center" wrapText="1"/>
    </xf>
    <xf numFmtId="3" fontId="7" fillId="6" borderId="38" xfId="4" applyNumberFormat="1" applyFont="1" applyFill="1" applyBorder="1" applyAlignment="1">
      <alignment vertical="center"/>
    </xf>
    <xf numFmtId="3" fontId="8" fillId="6" borderId="0" xfId="4" applyNumberFormat="1" applyFont="1" applyFill="1" applyAlignment="1">
      <alignment vertical="center" wrapText="1"/>
    </xf>
    <xf numFmtId="166" fontId="10" fillId="6" borderId="52" xfId="4" applyNumberFormat="1" applyFont="1" applyFill="1" applyBorder="1" applyAlignment="1">
      <alignment vertical="center" wrapText="1"/>
    </xf>
    <xf numFmtId="0" fontId="10" fillId="0" borderId="37" xfId="4" applyFont="1" applyFill="1" applyBorder="1" applyAlignment="1">
      <alignment horizontal="center" vertical="center" wrapText="1"/>
    </xf>
    <xf numFmtId="3" fontId="7" fillId="0" borderId="37" xfId="4" applyNumberFormat="1" applyFont="1" applyBorder="1" applyAlignment="1">
      <alignment vertical="center" wrapText="1"/>
    </xf>
    <xf numFmtId="3" fontId="6" fillId="0" borderId="38" xfId="4" applyNumberFormat="1" applyFont="1" applyBorder="1" applyAlignment="1">
      <alignment vertical="center"/>
    </xf>
    <xf numFmtId="3" fontId="8" fillId="0" borderId="0" xfId="4" applyNumberFormat="1" applyFont="1" applyAlignment="1">
      <alignment vertical="center" wrapText="1"/>
    </xf>
    <xf numFmtId="0" fontId="10" fillId="6" borderId="37" xfId="4" quotePrefix="1" applyFont="1" applyFill="1" applyBorder="1" applyAlignment="1">
      <alignment horizontal="center" vertical="center" wrapText="1"/>
    </xf>
    <xf numFmtId="49" fontId="10" fillId="6" borderId="37" xfId="4" quotePrefix="1" applyNumberFormat="1" applyFont="1" applyFill="1" applyBorder="1" applyAlignment="1">
      <alignment horizontal="center" vertical="center" wrapText="1"/>
    </xf>
    <xf numFmtId="0" fontId="8" fillId="0" borderId="37" xfId="4" applyFont="1" applyFill="1" applyBorder="1" applyAlignment="1">
      <alignment horizontal="center" vertical="center" wrapText="1"/>
    </xf>
    <xf numFmtId="49" fontId="8" fillId="0" borderId="37" xfId="4" quotePrefix="1" applyNumberFormat="1" applyFont="1" applyFill="1" applyBorder="1" applyAlignment="1">
      <alignment horizontal="center" vertical="center" wrapText="1"/>
    </xf>
    <xf numFmtId="0" fontId="8" fillId="0" borderId="37" xfId="4" applyFont="1" applyFill="1" applyBorder="1" applyAlignment="1">
      <alignment vertical="center" wrapText="1"/>
    </xf>
    <xf numFmtId="3" fontId="6" fillId="0" borderId="37" xfId="4" applyNumberFormat="1" applyFont="1" applyFill="1" applyBorder="1" applyAlignment="1">
      <alignment vertical="center" wrapText="1"/>
    </xf>
    <xf numFmtId="3" fontId="6" fillId="0" borderId="38" xfId="4" applyNumberFormat="1" applyFont="1" applyFill="1" applyBorder="1" applyAlignment="1">
      <alignment vertical="center" wrapText="1"/>
    </xf>
    <xf numFmtId="3" fontId="6" fillId="0" borderId="0" xfId="4" applyNumberFormat="1" applyFont="1" applyFill="1" applyBorder="1" applyAlignment="1">
      <alignment vertical="center" wrapText="1"/>
    </xf>
    <xf numFmtId="0" fontId="8" fillId="0" borderId="0" xfId="4" applyFont="1" applyFill="1" applyAlignment="1">
      <alignment vertical="center" wrapText="1"/>
    </xf>
    <xf numFmtId="3" fontId="8" fillId="0" borderId="50" xfId="4" applyNumberFormat="1" applyFont="1" applyFill="1" applyBorder="1" applyAlignment="1">
      <alignment vertical="center" wrapText="1"/>
    </xf>
    <xf numFmtId="166" fontId="8" fillId="0" borderId="52" xfId="4" applyNumberFormat="1" applyFont="1" applyFill="1" applyBorder="1" applyAlignment="1">
      <alignment vertical="center" wrapText="1"/>
    </xf>
    <xf numFmtId="0" fontId="0" fillId="0" borderId="0" xfId="0" applyFill="1"/>
    <xf numFmtId="0" fontId="8" fillId="0" borderId="37" xfId="4" applyFont="1" applyBorder="1" applyAlignment="1">
      <alignment horizontal="center" vertical="center" wrapText="1"/>
    </xf>
    <xf numFmtId="49" fontId="8" fillId="0" borderId="37" xfId="4" quotePrefix="1" applyNumberFormat="1" applyFont="1" applyBorder="1" applyAlignment="1">
      <alignment horizontal="center" vertical="center" wrapText="1"/>
    </xf>
    <xf numFmtId="3" fontId="6" fillId="0" borderId="37" xfId="4" applyNumberFormat="1" applyFont="1" applyBorder="1" applyAlignment="1">
      <alignment vertical="center" wrapText="1"/>
    </xf>
    <xf numFmtId="3" fontId="6" fillId="0" borderId="38" xfId="4" applyNumberFormat="1" applyFont="1" applyBorder="1" applyAlignment="1">
      <alignment vertical="center" wrapText="1"/>
    </xf>
    <xf numFmtId="3" fontId="6" fillId="0" borderId="0" xfId="4" applyNumberFormat="1" applyFont="1" applyBorder="1" applyAlignment="1">
      <alignment vertical="center" wrapText="1"/>
    </xf>
    <xf numFmtId="3" fontId="8" fillId="0" borderId="50" xfId="4" applyNumberFormat="1" applyFont="1" applyBorder="1" applyAlignment="1">
      <alignment vertical="center" wrapText="1"/>
    </xf>
    <xf numFmtId="166" fontId="8" fillId="0" borderId="52" xfId="4" applyNumberFormat="1" applyFont="1" applyBorder="1" applyAlignment="1">
      <alignment vertical="center" wrapText="1"/>
    </xf>
    <xf numFmtId="0" fontId="10" fillId="0" borderId="37" xfId="4" quotePrefix="1" applyFont="1" applyFill="1" applyBorder="1" applyAlignment="1">
      <alignment horizontal="center" vertical="center" wrapText="1"/>
    </xf>
    <xf numFmtId="49" fontId="10" fillId="0" borderId="37" xfId="4" quotePrefix="1" applyNumberFormat="1" applyFont="1" applyBorder="1" applyAlignment="1">
      <alignment horizontal="center" vertical="center" wrapText="1"/>
    </xf>
    <xf numFmtId="0" fontId="8" fillId="9" borderId="37" xfId="4" applyFont="1" applyFill="1" applyBorder="1" applyAlignment="1">
      <alignment vertical="center" wrapText="1"/>
    </xf>
    <xf numFmtId="3" fontId="8" fillId="0" borderId="54" xfId="4" applyNumberFormat="1" applyFont="1" applyBorder="1" applyAlignment="1">
      <alignment vertical="center" wrapText="1"/>
    </xf>
    <xf numFmtId="166" fontId="8" fillId="0" borderId="49" xfId="4" applyNumberFormat="1" applyFont="1" applyBorder="1" applyAlignment="1">
      <alignment vertical="center" wrapText="1"/>
    </xf>
    <xf numFmtId="10" fontId="10" fillId="6" borderId="0" xfId="3" applyNumberFormat="1" applyFont="1" applyFill="1" applyBorder="1" applyAlignment="1">
      <alignment vertical="center" wrapText="1"/>
    </xf>
    <xf numFmtId="49" fontId="8" fillId="0" borderId="37" xfId="4" applyNumberFormat="1" applyFont="1" applyBorder="1" applyAlignment="1">
      <alignment horizontal="center" vertical="center" wrapText="1"/>
    </xf>
    <xf numFmtId="0" fontId="8" fillId="9" borderId="37" xfId="4" applyFont="1" applyFill="1" applyBorder="1" applyAlignment="1">
      <alignment vertical="center"/>
    </xf>
    <xf numFmtId="0" fontId="10" fillId="9" borderId="37" xfId="4" applyFont="1" applyFill="1" applyBorder="1" applyAlignment="1">
      <alignment vertical="center"/>
    </xf>
    <xf numFmtId="0" fontId="0" fillId="0" borderId="50" xfId="0" applyBorder="1"/>
    <xf numFmtId="3" fontId="16" fillId="0" borderId="50" xfId="0" applyNumberFormat="1" applyFont="1" applyBorder="1" applyAlignment="1">
      <alignment horizontal="right"/>
    </xf>
    <xf numFmtId="167" fontId="0" fillId="0" borderId="55" xfId="1" applyNumberFormat="1" applyFont="1" applyBorder="1"/>
    <xf numFmtId="0" fontId="10" fillId="6" borderId="56" xfId="4" quotePrefix="1" applyFont="1" applyFill="1" applyBorder="1" applyAlignment="1">
      <alignment horizontal="center" vertical="center" wrapText="1"/>
    </xf>
    <xf numFmtId="49" fontId="10" fillId="6" borderId="56" xfId="4" quotePrefix="1" applyNumberFormat="1" applyFont="1" applyFill="1" applyBorder="1" applyAlignment="1">
      <alignment horizontal="center" vertical="center" wrapText="1"/>
    </xf>
    <xf numFmtId="49" fontId="10" fillId="6" borderId="56" xfId="4" applyNumberFormat="1" applyFont="1" applyFill="1" applyBorder="1" applyAlignment="1">
      <alignment horizontal="center" vertical="center" wrapText="1"/>
    </xf>
    <xf numFmtId="0" fontId="10" fillId="6" borderId="56" xfId="4" applyFont="1" applyFill="1" applyBorder="1" applyAlignment="1">
      <alignment vertical="center" wrapText="1"/>
    </xf>
    <xf numFmtId="3" fontId="7" fillId="6" borderId="56" xfId="4" applyNumberFormat="1" applyFont="1" applyFill="1" applyBorder="1" applyAlignment="1">
      <alignment vertical="center" wrapText="1"/>
    </xf>
    <xf numFmtId="3" fontId="7" fillId="6" borderId="57" xfId="4" applyNumberFormat="1" applyFont="1" applyFill="1" applyBorder="1" applyAlignment="1">
      <alignment vertical="center" wrapText="1"/>
    </xf>
    <xf numFmtId="0" fontId="0" fillId="6" borderId="0" xfId="0" applyFill="1"/>
    <xf numFmtId="3" fontId="10" fillId="6" borderId="58" xfId="4" applyNumberFormat="1" applyFont="1" applyFill="1" applyBorder="1" applyAlignment="1">
      <alignment vertical="center" wrapText="1"/>
    </xf>
    <xf numFmtId="166" fontId="10" fillId="6" borderId="59" xfId="4" applyNumberFormat="1" applyFont="1" applyFill="1" applyBorder="1" applyAlignment="1">
      <alignment vertical="center" wrapText="1"/>
    </xf>
    <xf numFmtId="0" fontId="6" fillId="0" borderId="0" xfId="4" applyFont="1" applyAlignment="1">
      <alignment vertical="center" wrapText="1"/>
    </xf>
    <xf numFmtId="0" fontId="6" fillId="2" borderId="0" xfId="4" applyFont="1" applyFill="1" applyAlignment="1">
      <alignment vertical="center" wrapText="1"/>
    </xf>
    <xf numFmtId="164" fontId="6" fillId="0" borderId="0" xfId="4" applyNumberFormat="1" applyFont="1" applyAlignment="1">
      <alignment vertical="center" wrapText="1"/>
    </xf>
    <xf numFmtId="0" fontId="4" fillId="2" borderId="0" xfId="4" applyFont="1" applyFill="1" applyAlignment="1">
      <alignment vertical="center" wrapText="1"/>
    </xf>
    <xf numFmtId="49" fontId="10" fillId="0" borderId="37" xfId="4" applyNumberFormat="1" applyFont="1" applyFill="1" applyBorder="1" applyAlignment="1">
      <alignment horizontal="center" vertical="center" wrapText="1"/>
    </xf>
    <xf numFmtId="3" fontId="7" fillId="0" borderId="37" xfId="4" applyNumberFormat="1" applyFont="1" applyFill="1" applyBorder="1" applyAlignment="1">
      <alignment vertical="center" wrapText="1"/>
    </xf>
    <xf numFmtId="3" fontId="7" fillId="0" borderId="38" xfId="4" applyNumberFormat="1" applyFont="1" applyFill="1" applyBorder="1" applyAlignment="1">
      <alignment vertical="center" wrapText="1"/>
    </xf>
    <xf numFmtId="3" fontId="6" fillId="0" borderId="38" xfId="4" applyNumberFormat="1" applyFont="1" applyFill="1" applyBorder="1" applyAlignment="1">
      <alignment vertical="center"/>
    </xf>
    <xf numFmtId="3" fontId="7" fillId="0" borderId="36" xfId="4" applyNumberFormat="1" applyFont="1" applyFill="1" applyBorder="1" applyAlignment="1">
      <alignment vertical="center" wrapText="1"/>
    </xf>
    <xf numFmtId="165" fontId="2" fillId="0" borderId="49" xfId="1" applyNumberFormat="1" applyFont="1" applyFill="1" applyBorder="1"/>
    <xf numFmtId="3" fontId="7" fillId="0" borderId="0" xfId="4" applyNumberFormat="1" applyFont="1" applyFill="1" applyBorder="1" applyAlignment="1">
      <alignment vertical="center" wrapText="1"/>
    </xf>
    <xf numFmtId="3" fontId="8" fillId="0" borderId="0" xfId="4" applyNumberFormat="1" applyFont="1" applyFill="1" applyAlignment="1">
      <alignment vertical="center" wrapText="1"/>
    </xf>
    <xf numFmtId="3" fontId="10" fillId="0" borderId="50" xfId="4" applyNumberFormat="1" applyFont="1" applyFill="1" applyBorder="1" applyAlignment="1">
      <alignment vertical="center" wrapText="1"/>
    </xf>
    <xf numFmtId="166" fontId="10" fillId="0" borderId="52" xfId="4" applyNumberFormat="1" applyFont="1" applyFill="1" applyBorder="1" applyAlignment="1">
      <alignment vertical="center" wrapText="1"/>
    </xf>
    <xf numFmtId="3" fontId="0" fillId="0" borderId="0" xfId="0" applyNumberFormat="1" applyFill="1"/>
  </cellXfs>
  <cellStyles count="6">
    <cellStyle name="Millares" xfId="1" builtinId="3"/>
    <cellStyle name="Millares [0]" xfId="2" builtinId="6"/>
    <cellStyle name="Normal" xfId="0" builtinId="0"/>
    <cellStyle name="Normal 2" xfId="4"/>
    <cellStyle name="Normal 2 2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H173"/>
  <sheetViews>
    <sheetView tabSelected="1" zoomScale="85" zoomScaleNormal="85" workbookViewId="0">
      <pane xSplit="5" ySplit="9" topLeftCell="BI10" activePane="bottomRight" state="frozen"/>
      <selection pane="topRight" activeCell="F1" sqref="F1"/>
      <selection pane="bottomLeft" activeCell="A10" sqref="A10"/>
      <selection pane="bottomRight" activeCell="BT10" sqref="BT10"/>
    </sheetView>
  </sheetViews>
  <sheetFormatPr baseColWidth="10" defaultRowHeight="15.75" x14ac:dyDescent="0.25"/>
  <cols>
    <col min="1" max="1" width="5.42578125" style="40" bestFit="1" customWidth="1"/>
    <col min="2" max="2" width="5.140625" style="41" bestFit="1" customWidth="1"/>
    <col min="3" max="4" width="5.28515625" style="41" customWidth="1"/>
    <col min="5" max="5" width="29.140625" style="40" customWidth="1"/>
    <col min="6" max="6" width="15.85546875" style="2" hidden="1" customWidth="1"/>
    <col min="7" max="10" width="13.7109375" style="2" hidden="1" customWidth="1"/>
    <col min="11" max="11" width="10.85546875" style="2" hidden="1" customWidth="1"/>
    <col min="12" max="20" width="13.7109375" style="2" hidden="1" customWidth="1"/>
    <col min="21" max="22" width="14.7109375" style="245" hidden="1" customWidth="1"/>
    <col min="23" max="46" width="11.7109375" style="2" hidden="1" customWidth="1"/>
    <col min="47" max="47" width="13.7109375" style="2" hidden="1" customWidth="1"/>
    <col min="48" max="57" width="14.7109375" style="2" hidden="1" customWidth="1"/>
    <col min="58" max="58" width="5.5703125" hidden="1" customWidth="1"/>
    <col min="59" max="59" width="3.7109375" customWidth="1"/>
    <col min="60" max="60" width="16.5703125" style="2" customWidth="1"/>
    <col min="61" max="61" width="17.140625" style="2" customWidth="1"/>
    <col min="62" max="62" width="13.5703125" style="2" customWidth="1"/>
    <col min="63" max="63" width="13.140625" style="2" customWidth="1"/>
    <col min="64" max="64" width="13.7109375" style="2" customWidth="1"/>
    <col min="65" max="65" width="15.7109375" style="2" customWidth="1"/>
    <col min="66" max="68" width="13.85546875" style="2" bestFit="1" customWidth="1"/>
    <col min="69" max="69" width="8.140625" style="2" bestFit="1" customWidth="1"/>
    <col min="70" max="70" width="10.5703125" style="2" bestFit="1" customWidth="1"/>
    <col min="71" max="71" width="9.7109375" style="2" bestFit="1" customWidth="1"/>
    <col min="72" max="72" width="15.5703125" style="2" customWidth="1"/>
    <col min="73" max="73" width="17.28515625" style="9" hidden="1" customWidth="1"/>
    <col min="74" max="74" width="8.140625" style="9" hidden="1" customWidth="1"/>
    <col min="75" max="75" width="12.5703125" hidden="1" customWidth="1"/>
    <col min="76" max="86" width="13.42578125" hidden="1" customWidth="1"/>
    <col min="87" max="100" width="0" hidden="1" customWidth="1"/>
  </cols>
  <sheetData>
    <row r="1" spans="1:85" x14ac:dyDescent="0.25">
      <c r="A1"/>
      <c r="B1" s="1"/>
      <c r="C1" s="1"/>
      <c r="D1" s="1"/>
      <c r="E1"/>
      <c r="G1" s="3"/>
      <c r="H1"/>
      <c r="I1"/>
      <c r="J1"/>
      <c r="K1"/>
      <c r="L1"/>
      <c r="M1"/>
      <c r="N1"/>
      <c r="O1"/>
      <c r="P1"/>
      <c r="Q1"/>
      <c r="R1"/>
      <c r="S1" s="4">
        <v>5153768</v>
      </c>
      <c r="T1"/>
      <c r="U1" s="5"/>
      <c r="V1" s="5"/>
      <c r="W1" s="3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H1" s="6"/>
      <c r="BI1" s="6"/>
      <c r="BJ1" s="6"/>
      <c r="BK1" s="6"/>
      <c r="BL1" s="7"/>
      <c r="BM1" s="8"/>
      <c r="BN1" s="6"/>
      <c r="BO1" s="3"/>
      <c r="BP1" s="3"/>
      <c r="BQ1"/>
      <c r="BR1"/>
      <c r="BS1"/>
      <c r="BT1"/>
    </row>
    <row r="2" spans="1:85" x14ac:dyDescent="0.25">
      <c r="A2"/>
      <c r="B2" s="1"/>
      <c r="C2" s="1"/>
      <c r="D2" s="1"/>
      <c r="E2"/>
      <c r="F2"/>
      <c r="G2">
        <f>4546624+24608</f>
        <v>4571232</v>
      </c>
      <c r="H2"/>
      <c r="I2"/>
      <c r="J2"/>
      <c r="K2"/>
      <c r="L2"/>
      <c r="M2"/>
      <c r="N2"/>
      <c r="O2"/>
      <c r="P2"/>
      <c r="Q2"/>
      <c r="R2"/>
      <c r="S2" s="3">
        <f>+SUM(R28:T28)/1000</f>
        <v>141373</v>
      </c>
      <c r="T2"/>
      <c r="U2" s="5"/>
      <c r="V2" s="5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H2" s="6"/>
      <c r="BI2" s="6"/>
      <c r="BJ2" s="6"/>
      <c r="BK2" s="6"/>
      <c r="BL2" s="10"/>
      <c r="BM2" s="8"/>
      <c r="BN2" s="11"/>
      <c r="BO2"/>
      <c r="BP2"/>
      <c r="BQ2"/>
      <c r="BR2"/>
      <c r="BS2"/>
      <c r="BT2" s="12"/>
    </row>
    <row r="3" spans="1:85" thickBot="1" x14ac:dyDescent="0.3">
      <c r="A3"/>
      <c r="B3" s="1"/>
      <c r="C3" s="1"/>
      <c r="D3" s="1"/>
      <c r="E3"/>
      <c r="F3"/>
      <c r="G3"/>
      <c r="H3"/>
      <c r="I3"/>
      <c r="J3"/>
      <c r="K3"/>
      <c r="L3"/>
      <c r="M3"/>
      <c r="N3"/>
      <c r="O3"/>
      <c r="P3"/>
      <c r="Q3"/>
      <c r="R3"/>
      <c r="S3" s="3">
        <f>SUM(S1:S2)</f>
        <v>5295141</v>
      </c>
      <c r="T3"/>
      <c r="U3" s="5"/>
      <c r="V3" s="13">
        <f>+V4-V28</f>
        <v>-1</v>
      </c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H3" s="6"/>
      <c r="BI3" s="6"/>
      <c r="BJ3" s="6"/>
      <c r="BK3" s="6"/>
      <c r="BL3" s="7"/>
      <c r="BM3" s="14"/>
      <c r="BN3"/>
      <c r="BO3"/>
      <c r="BP3"/>
      <c r="BQ3"/>
      <c r="BR3"/>
      <c r="BS3"/>
      <c r="BT3"/>
    </row>
    <row r="4" spans="1:85" thickBot="1" x14ac:dyDescent="0.3">
      <c r="A4"/>
      <c r="B4" s="1"/>
      <c r="C4" s="1"/>
      <c r="D4" s="1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 s="5"/>
      <c r="V4" s="15">
        <v>5295141000</v>
      </c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H4" s="6"/>
      <c r="BI4" s="6"/>
      <c r="BJ4" s="6"/>
      <c r="BK4" s="6"/>
      <c r="BL4" s="3"/>
      <c r="BM4" s="14"/>
      <c r="BN4"/>
      <c r="BO4"/>
      <c r="BP4"/>
      <c r="BQ4"/>
      <c r="BR4"/>
      <c r="BS4"/>
      <c r="BT4"/>
    </row>
    <row r="5" spans="1:85" ht="16.5" thickBot="1" x14ac:dyDescent="0.3">
      <c r="A5" s="16"/>
      <c r="B5" s="17"/>
      <c r="C5" s="17"/>
      <c r="D5" s="17"/>
      <c r="E5" s="16"/>
      <c r="F5" s="18"/>
      <c r="G5" s="19" t="s">
        <v>0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0"/>
      <c r="V5" s="20"/>
      <c r="W5" s="19" t="s">
        <v>1</v>
      </c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8"/>
      <c r="AW5" s="18"/>
      <c r="AX5" s="18"/>
      <c r="AY5" s="18"/>
      <c r="AZ5" s="18"/>
      <c r="BA5" s="18"/>
      <c r="BB5" s="18"/>
      <c r="BC5" s="18"/>
      <c r="BD5" s="18"/>
      <c r="BE5" s="18"/>
      <c r="BH5" s="21" t="s">
        <v>2</v>
      </c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3"/>
    </row>
    <row r="6" spans="1:85" ht="15" customHeight="1" x14ac:dyDescent="0.25">
      <c r="A6" s="24"/>
      <c r="B6" s="25"/>
      <c r="C6" s="25"/>
      <c r="D6" s="25"/>
      <c r="E6" s="24"/>
      <c r="F6" s="26" t="s">
        <v>3</v>
      </c>
      <c r="G6" s="27">
        <v>1003</v>
      </c>
      <c r="H6" s="27">
        <v>124</v>
      </c>
      <c r="I6" s="27">
        <v>180</v>
      </c>
      <c r="J6" s="27">
        <v>123</v>
      </c>
      <c r="K6" s="27">
        <v>115</v>
      </c>
      <c r="L6" s="28">
        <v>257</v>
      </c>
      <c r="M6" s="27">
        <v>550</v>
      </c>
      <c r="N6" s="27">
        <v>663</v>
      </c>
      <c r="O6" s="28">
        <v>968</v>
      </c>
      <c r="P6" s="27">
        <v>1081</v>
      </c>
      <c r="Q6" s="27">
        <v>1086</v>
      </c>
      <c r="R6" s="27">
        <v>1250</v>
      </c>
      <c r="S6" s="27">
        <v>1550</v>
      </c>
      <c r="T6" s="27">
        <v>1575</v>
      </c>
      <c r="U6" s="29" t="s">
        <v>4</v>
      </c>
      <c r="V6" s="29" t="s">
        <v>4</v>
      </c>
      <c r="W6" s="30">
        <v>393</v>
      </c>
      <c r="X6" s="30">
        <v>471</v>
      </c>
      <c r="Y6" s="30">
        <v>515</v>
      </c>
      <c r="Z6" s="30">
        <v>641</v>
      </c>
      <c r="AA6" s="30">
        <v>716</v>
      </c>
      <c r="AB6" s="31">
        <v>853</v>
      </c>
      <c r="AC6" s="30">
        <v>949</v>
      </c>
      <c r="AD6" s="30">
        <v>1038</v>
      </c>
      <c r="AE6" s="31">
        <v>1086</v>
      </c>
      <c r="AF6" s="30">
        <v>1404</v>
      </c>
      <c r="AG6" s="30">
        <v>1534</v>
      </c>
      <c r="AH6" s="30">
        <v>1616</v>
      </c>
      <c r="AI6" s="30">
        <v>1619</v>
      </c>
      <c r="AJ6" s="30">
        <v>2062</v>
      </c>
      <c r="AK6" s="30">
        <v>2101</v>
      </c>
      <c r="AL6" s="30">
        <v>2260</v>
      </c>
      <c r="AM6" s="30">
        <v>2717</v>
      </c>
      <c r="AN6" s="30">
        <v>3173</v>
      </c>
      <c r="AO6" s="30"/>
      <c r="AP6" s="30"/>
      <c r="AQ6" s="30"/>
      <c r="AR6" s="30"/>
      <c r="AS6" s="30"/>
      <c r="AT6" s="30"/>
      <c r="AU6" s="32" t="s">
        <v>5</v>
      </c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4"/>
      <c r="BG6" s="34"/>
      <c r="BH6" s="35" t="s">
        <v>6</v>
      </c>
      <c r="BI6" s="36" t="s">
        <v>7</v>
      </c>
      <c r="BJ6" s="37" t="s">
        <v>8</v>
      </c>
      <c r="BK6" s="37" t="s">
        <v>9</v>
      </c>
      <c r="BL6" s="37" t="s">
        <v>10</v>
      </c>
      <c r="BM6" s="37" t="s">
        <v>11</v>
      </c>
      <c r="BN6" s="37" t="s">
        <v>12</v>
      </c>
      <c r="BO6" s="37" t="s">
        <v>13</v>
      </c>
      <c r="BP6" s="37" t="s">
        <v>14</v>
      </c>
      <c r="BQ6" s="38" t="s">
        <v>15</v>
      </c>
      <c r="BR6" s="38" t="s">
        <v>16</v>
      </c>
      <c r="BS6" s="38" t="s">
        <v>17</v>
      </c>
      <c r="BT6" s="39" t="s">
        <v>266</v>
      </c>
      <c r="BX6" s="39" t="s">
        <v>18</v>
      </c>
      <c r="BY6" s="39" t="s">
        <v>19</v>
      </c>
      <c r="BZ6" s="39" t="s">
        <v>20</v>
      </c>
      <c r="CA6" s="39" t="s">
        <v>21</v>
      </c>
      <c r="CB6" s="39" t="s">
        <v>22</v>
      </c>
      <c r="CC6" s="39" t="s">
        <v>23</v>
      </c>
      <c r="CD6" s="39" t="s">
        <v>24</v>
      </c>
      <c r="CE6" s="39" t="s">
        <v>25</v>
      </c>
      <c r="CF6" s="39" t="s">
        <v>26</v>
      </c>
      <c r="CG6" s="39" t="s">
        <v>27</v>
      </c>
    </row>
    <row r="7" spans="1:85" x14ac:dyDescent="0.25">
      <c r="F7" s="42"/>
      <c r="G7" s="43" t="s">
        <v>28</v>
      </c>
      <c r="H7" s="43" t="s">
        <v>29</v>
      </c>
      <c r="I7" s="43" t="s">
        <v>30</v>
      </c>
      <c r="J7" s="43" t="s">
        <v>31</v>
      </c>
      <c r="K7" s="43" t="s">
        <v>32</v>
      </c>
      <c r="L7" s="44" t="s">
        <v>33</v>
      </c>
      <c r="M7" s="43" t="s">
        <v>34</v>
      </c>
      <c r="N7" s="43" t="s">
        <v>35</v>
      </c>
      <c r="O7" s="44" t="s">
        <v>36</v>
      </c>
      <c r="P7" s="43" t="s">
        <v>37</v>
      </c>
      <c r="Q7" s="43" t="s">
        <v>38</v>
      </c>
      <c r="R7" s="43" t="s">
        <v>39</v>
      </c>
      <c r="S7" s="43" t="s">
        <v>40</v>
      </c>
      <c r="T7" s="43" t="s">
        <v>41</v>
      </c>
      <c r="U7" s="45"/>
      <c r="V7" s="45"/>
      <c r="W7" s="46">
        <v>44243</v>
      </c>
      <c r="X7" s="46">
        <v>44256</v>
      </c>
      <c r="Y7" s="46">
        <v>44260</v>
      </c>
      <c r="Z7" s="46">
        <v>44273</v>
      </c>
      <c r="AA7" s="46">
        <v>44281</v>
      </c>
      <c r="AB7" s="47">
        <v>44299</v>
      </c>
      <c r="AC7" s="46">
        <v>44316</v>
      </c>
      <c r="AD7" s="46">
        <v>44328</v>
      </c>
      <c r="AE7" s="47">
        <v>44333</v>
      </c>
      <c r="AF7" s="46">
        <v>44350</v>
      </c>
      <c r="AG7" s="46">
        <v>44362</v>
      </c>
      <c r="AH7" s="46">
        <v>44364</v>
      </c>
      <c r="AI7" s="46">
        <v>44365</v>
      </c>
      <c r="AJ7" s="46">
        <v>44404</v>
      </c>
      <c r="AK7" s="46">
        <v>44407</v>
      </c>
      <c r="AL7" s="46">
        <v>44414</v>
      </c>
      <c r="AM7" s="46">
        <v>44439</v>
      </c>
      <c r="AN7" s="46">
        <v>44460</v>
      </c>
      <c r="AO7" s="46"/>
      <c r="AP7" s="46"/>
      <c r="AQ7" s="46"/>
      <c r="AR7" s="46"/>
      <c r="AS7" s="46"/>
      <c r="AT7" s="46"/>
      <c r="AU7" s="48"/>
      <c r="AV7" s="49"/>
      <c r="AW7" s="49"/>
      <c r="AX7" s="49"/>
      <c r="AY7" s="49"/>
      <c r="AZ7" s="49"/>
      <c r="BA7" s="49"/>
      <c r="BB7" s="49"/>
      <c r="BC7" s="49"/>
      <c r="BD7" s="49"/>
      <c r="BE7" s="49"/>
      <c r="BH7" s="37"/>
      <c r="BI7" s="37"/>
      <c r="BJ7" s="37"/>
      <c r="BK7" s="37"/>
      <c r="BL7" s="37"/>
      <c r="BM7" s="37"/>
      <c r="BN7" s="37"/>
      <c r="BO7" s="37"/>
      <c r="BP7" s="37"/>
      <c r="BQ7" s="38"/>
      <c r="BR7" s="38"/>
      <c r="BS7" s="38"/>
      <c r="BT7" s="50"/>
      <c r="BX7" s="50"/>
      <c r="BY7" s="50"/>
      <c r="BZ7" s="50"/>
      <c r="CA7" s="50"/>
      <c r="CB7" s="50"/>
      <c r="CC7" s="50"/>
      <c r="CD7" s="50"/>
      <c r="CE7" s="50"/>
      <c r="CF7" s="50"/>
      <c r="CG7" s="50"/>
    </row>
    <row r="8" spans="1:85" ht="25.5" x14ac:dyDescent="0.25">
      <c r="A8" s="51" t="s">
        <v>42</v>
      </c>
      <c r="B8" s="51"/>
      <c r="C8" s="51"/>
      <c r="D8" s="51"/>
      <c r="E8" s="51"/>
      <c r="F8" s="42"/>
      <c r="G8" s="43" t="s">
        <v>43</v>
      </c>
      <c r="H8" s="43" t="s">
        <v>44</v>
      </c>
      <c r="I8" s="43" t="s">
        <v>45</v>
      </c>
      <c r="J8" s="43" t="s">
        <v>46</v>
      </c>
      <c r="K8" s="43" t="s">
        <v>47</v>
      </c>
      <c r="L8" s="44" t="s">
        <v>48</v>
      </c>
      <c r="M8" s="43" t="s">
        <v>49</v>
      </c>
      <c r="N8" s="43" t="s">
        <v>50</v>
      </c>
      <c r="O8" s="44" t="s">
        <v>51</v>
      </c>
      <c r="P8" s="43" t="s">
        <v>52</v>
      </c>
      <c r="Q8" s="43" t="s">
        <v>52</v>
      </c>
      <c r="R8" s="43" t="s">
        <v>53</v>
      </c>
      <c r="S8" s="43" t="s">
        <v>54</v>
      </c>
      <c r="T8" s="43" t="s">
        <v>55</v>
      </c>
      <c r="U8" s="45"/>
      <c r="V8" s="45"/>
      <c r="W8" s="52" t="s">
        <v>56</v>
      </c>
      <c r="X8" s="52" t="s">
        <v>57</v>
      </c>
      <c r="Y8" s="52" t="s">
        <v>57</v>
      </c>
      <c r="Z8" s="52"/>
      <c r="AA8" s="52" t="s">
        <v>57</v>
      </c>
      <c r="AB8" s="53" t="s">
        <v>57</v>
      </c>
      <c r="AC8" s="52" t="s">
        <v>57</v>
      </c>
      <c r="AD8" s="52" t="s">
        <v>58</v>
      </c>
      <c r="AE8" s="53" t="s">
        <v>57</v>
      </c>
      <c r="AF8" s="52" t="s">
        <v>57</v>
      </c>
      <c r="AG8" s="52" t="s">
        <v>57</v>
      </c>
      <c r="AH8" s="52" t="s">
        <v>57</v>
      </c>
      <c r="AI8" s="52"/>
      <c r="AJ8" s="52" t="s">
        <v>57</v>
      </c>
      <c r="AK8" s="52" t="s">
        <v>57</v>
      </c>
      <c r="AL8" s="52"/>
      <c r="AM8" s="52"/>
      <c r="AN8" s="52"/>
      <c r="AO8" s="52"/>
      <c r="AP8" s="52"/>
      <c r="AQ8" s="52"/>
      <c r="AR8" s="52"/>
      <c r="AS8" s="52"/>
      <c r="AT8" s="52"/>
      <c r="AU8" s="48"/>
      <c r="AV8" s="49"/>
      <c r="AW8" s="49"/>
      <c r="AX8" s="49"/>
      <c r="AY8" s="49"/>
      <c r="AZ8" s="49"/>
      <c r="BA8" s="49"/>
      <c r="BB8" s="49"/>
      <c r="BC8" s="49"/>
      <c r="BD8" s="49"/>
      <c r="BE8" s="49"/>
      <c r="BH8" s="37"/>
      <c r="BI8" s="37"/>
      <c r="BJ8" s="37"/>
      <c r="BK8" s="37"/>
      <c r="BL8" s="37"/>
      <c r="BM8" s="37"/>
      <c r="BN8" s="37"/>
      <c r="BO8" s="37"/>
      <c r="BP8" s="37"/>
      <c r="BQ8" s="38"/>
      <c r="BR8" s="38"/>
      <c r="BS8" s="38"/>
      <c r="BT8" s="50"/>
      <c r="BX8" s="50"/>
      <c r="BY8" s="50"/>
      <c r="BZ8" s="50"/>
      <c r="CA8" s="50"/>
      <c r="CB8" s="50"/>
      <c r="CC8" s="50"/>
      <c r="CD8" s="50"/>
      <c r="CE8" s="50"/>
      <c r="CF8" s="50"/>
      <c r="CG8" s="50"/>
    </row>
    <row r="9" spans="1:85" x14ac:dyDescent="0.25">
      <c r="A9" s="51" t="s">
        <v>59</v>
      </c>
      <c r="B9" s="51"/>
      <c r="C9" s="51"/>
      <c r="D9" s="51"/>
      <c r="E9" s="51"/>
      <c r="F9" s="54"/>
      <c r="G9" s="55" t="s">
        <v>60</v>
      </c>
      <c r="H9" s="55" t="s">
        <v>61</v>
      </c>
      <c r="I9" s="55" t="s">
        <v>62</v>
      </c>
      <c r="J9" s="55" t="s">
        <v>63</v>
      </c>
      <c r="K9" s="55" t="s">
        <v>64</v>
      </c>
      <c r="L9" s="56" t="s">
        <v>65</v>
      </c>
      <c r="M9" s="55" t="s">
        <v>66</v>
      </c>
      <c r="N9" s="55" t="s">
        <v>67</v>
      </c>
      <c r="O9" s="56" t="s">
        <v>68</v>
      </c>
      <c r="P9" s="55" t="s">
        <v>69</v>
      </c>
      <c r="Q9" s="55" t="s">
        <v>70</v>
      </c>
      <c r="R9" s="55" t="s">
        <v>71</v>
      </c>
      <c r="S9" s="55"/>
      <c r="T9" s="55"/>
      <c r="U9" s="57"/>
      <c r="V9" s="57"/>
      <c r="W9" s="58"/>
      <c r="X9" s="58"/>
      <c r="Y9" s="58"/>
      <c r="Z9" s="58"/>
      <c r="AA9" s="58"/>
      <c r="AB9" s="59"/>
      <c r="AC9" s="58"/>
      <c r="AD9" s="58"/>
      <c r="AE9" s="59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60"/>
      <c r="AV9" s="49"/>
      <c r="AW9" s="49"/>
      <c r="AX9" s="49"/>
      <c r="AY9" s="49"/>
      <c r="AZ9" s="49"/>
      <c r="BA9" s="49"/>
      <c r="BB9" s="49"/>
      <c r="BC9" s="49"/>
      <c r="BD9" s="49"/>
      <c r="BE9" s="49"/>
      <c r="BH9" s="61"/>
      <c r="BI9" s="61"/>
      <c r="BJ9" s="61"/>
      <c r="BK9" s="61"/>
      <c r="BL9" s="61"/>
      <c r="BM9" s="61"/>
      <c r="BN9" s="61"/>
      <c r="BO9" s="61"/>
      <c r="BP9" s="61"/>
      <c r="BQ9" s="62"/>
      <c r="BR9" s="62"/>
      <c r="BS9" s="62"/>
      <c r="BT9" s="63"/>
      <c r="BX9" s="63"/>
      <c r="BY9" s="63"/>
      <c r="BZ9" s="63"/>
      <c r="CA9" s="63"/>
      <c r="CB9" s="63"/>
      <c r="CC9" s="63"/>
      <c r="CD9" s="63"/>
      <c r="CE9" s="63"/>
      <c r="CF9" s="63"/>
      <c r="CG9" s="63"/>
    </row>
    <row r="10" spans="1:85" ht="26.25" thickBot="1" x14ac:dyDescent="0.3">
      <c r="A10" s="40" t="s">
        <v>72</v>
      </c>
      <c r="B10" s="41" t="s">
        <v>73</v>
      </c>
      <c r="C10" s="41" t="s">
        <v>74</v>
      </c>
      <c r="D10" s="41" t="s">
        <v>75</v>
      </c>
      <c r="E10" s="64"/>
      <c r="F10" s="65"/>
      <c r="G10" s="66" t="s">
        <v>76</v>
      </c>
      <c r="H10" s="66" t="s">
        <v>77</v>
      </c>
      <c r="I10" s="66" t="s">
        <v>78</v>
      </c>
      <c r="J10" s="66" t="s">
        <v>79</v>
      </c>
      <c r="K10" s="66" t="s">
        <v>77</v>
      </c>
      <c r="L10" s="66" t="s">
        <v>80</v>
      </c>
      <c r="M10" s="66" t="s">
        <v>81</v>
      </c>
      <c r="N10" s="66" t="s">
        <v>82</v>
      </c>
      <c r="O10" s="66" t="s">
        <v>83</v>
      </c>
      <c r="P10" s="66" t="s">
        <v>84</v>
      </c>
      <c r="Q10" s="66" t="s">
        <v>84</v>
      </c>
      <c r="R10" s="66" t="s">
        <v>85</v>
      </c>
      <c r="S10" s="66"/>
      <c r="T10" s="66"/>
      <c r="U10" s="67"/>
      <c r="V10" s="67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70"/>
      <c r="BT10" s="71"/>
    </row>
    <row r="11" spans="1:85" hidden="1" thickBot="1" x14ac:dyDescent="0.3">
      <c r="A11" s="72"/>
      <c r="B11" s="73"/>
      <c r="C11" s="73"/>
      <c r="D11" s="73"/>
      <c r="E11" s="74" t="s">
        <v>86</v>
      </c>
      <c r="F11" s="75">
        <f>+F13+F18+F24+F27+F22</f>
        <v>4571232000</v>
      </c>
      <c r="G11" s="76">
        <f t="shared" ref="G11:T11" si="0">+G13+G18+G24+G27+G22</f>
        <v>14152000</v>
      </c>
      <c r="H11" s="76">
        <f t="shared" si="0"/>
        <v>0</v>
      </c>
      <c r="I11" s="76">
        <f t="shared" si="0"/>
        <v>187374000</v>
      </c>
      <c r="J11" s="76">
        <f t="shared" si="0"/>
        <v>132043000</v>
      </c>
      <c r="K11" s="76">
        <f t="shared" si="0"/>
        <v>99528000</v>
      </c>
      <c r="L11" s="76">
        <f t="shared" si="0"/>
        <v>2500000</v>
      </c>
      <c r="M11" s="76">
        <f t="shared" si="0"/>
        <v>60586000</v>
      </c>
      <c r="N11" s="76">
        <f t="shared" si="0"/>
        <v>65000000</v>
      </c>
      <c r="O11" s="76">
        <f t="shared" si="0"/>
        <v>0</v>
      </c>
      <c r="P11" s="76">
        <f t="shared" si="0"/>
        <v>1176000</v>
      </c>
      <c r="Q11" s="76">
        <f t="shared" si="0"/>
        <v>20177000</v>
      </c>
      <c r="R11" s="76">
        <f t="shared" si="0"/>
        <v>48747000</v>
      </c>
      <c r="S11" s="76">
        <f t="shared" si="0"/>
        <v>46114000</v>
      </c>
      <c r="T11" s="76">
        <f t="shared" si="0"/>
        <v>46406000</v>
      </c>
      <c r="U11" s="15">
        <f>+U13+U18+U24+U27+U22</f>
        <v>5327771000</v>
      </c>
      <c r="V11" s="15">
        <f>+V13+V18+V24+V27+V22</f>
        <v>5117321000</v>
      </c>
      <c r="W11" s="76">
        <f t="shared" ref="W11:AN11" si="1">+W13+W18+W24+W27+W22</f>
        <v>0</v>
      </c>
      <c r="X11" s="76">
        <f t="shared" si="1"/>
        <v>0</v>
      </c>
      <c r="Y11" s="76">
        <f t="shared" si="1"/>
        <v>0</v>
      </c>
      <c r="Z11" s="76">
        <f t="shared" si="1"/>
        <v>0</v>
      </c>
      <c r="AA11" s="76">
        <f t="shared" si="1"/>
        <v>0</v>
      </c>
      <c r="AB11" s="76">
        <f t="shared" si="1"/>
        <v>0</v>
      </c>
      <c r="AC11" s="76">
        <f t="shared" si="1"/>
        <v>0</v>
      </c>
      <c r="AD11" s="76">
        <f t="shared" si="1"/>
        <v>0</v>
      </c>
      <c r="AE11" s="76">
        <f t="shared" si="1"/>
        <v>0</v>
      </c>
      <c r="AF11" s="76">
        <f t="shared" si="1"/>
        <v>0</v>
      </c>
      <c r="AG11" s="76">
        <f t="shared" si="1"/>
        <v>0</v>
      </c>
      <c r="AH11" s="76"/>
      <c r="AI11" s="76"/>
      <c r="AJ11" s="76"/>
      <c r="AK11" s="76"/>
      <c r="AL11" s="76">
        <f t="shared" si="1"/>
        <v>0</v>
      </c>
      <c r="AM11" s="76"/>
      <c r="AN11" s="76">
        <f t="shared" si="1"/>
        <v>0</v>
      </c>
      <c r="AO11" s="76"/>
      <c r="AP11" s="76"/>
      <c r="AQ11" s="76"/>
      <c r="AR11" s="76"/>
      <c r="AS11" s="76"/>
      <c r="AT11" s="76"/>
      <c r="AU11" s="76">
        <f>+AU13+AU18+AU24+AU27+AU22</f>
        <v>0</v>
      </c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H11" s="75">
        <f>+BH13+BH18+BH24+BH27+BH22</f>
        <v>338505</v>
      </c>
      <c r="BI11" s="75">
        <f t="shared" ref="BI11:BS11" si="2">+BI13+BI18+BI24+BI27+BI22</f>
        <v>339416</v>
      </c>
      <c r="BJ11" s="75">
        <f t="shared" si="2"/>
        <v>673882</v>
      </c>
      <c r="BK11" s="75">
        <f t="shared" si="2"/>
        <v>403850</v>
      </c>
      <c r="BL11" s="75">
        <f t="shared" si="2"/>
        <v>351476</v>
      </c>
      <c r="BM11" s="75">
        <f t="shared" si="2"/>
        <v>562374</v>
      </c>
      <c r="BN11" s="75">
        <f t="shared" si="2"/>
        <v>0</v>
      </c>
      <c r="BO11" s="75">
        <f t="shared" si="2"/>
        <v>0</v>
      </c>
      <c r="BP11" s="75">
        <f t="shared" si="2"/>
        <v>0</v>
      </c>
      <c r="BQ11" s="75">
        <f t="shared" si="2"/>
        <v>0</v>
      </c>
      <c r="BR11" s="75">
        <f t="shared" si="2"/>
        <v>0</v>
      </c>
      <c r="BS11" s="76">
        <f t="shared" si="2"/>
        <v>0</v>
      </c>
      <c r="BT11" s="78">
        <f>+BT13+BT18+BT24+BT27+BT22</f>
        <v>2669503</v>
      </c>
      <c r="BX11" s="3">
        <f>+AU11</f>
        <v>0</v>
      </c>
      <c r="BY11" s="3">
        <f t="shared" ref="BY11:BY74" si="3">+AU11-BT11</f>
        <v>-2669503</v>
      </c>
      <c r="BZ11" s="3">
        <f>SUM(BH11:BJ11)</f>
        <v>1351803</v>
      </c>
      <c r="CA11" s="3">
        <f>SUM(BK11:BM11)</f>
        <v>1317700</v>
      </c>
      <c r="CB11" s="3">
        <f>+BZ11+CA11</f>
        <v>2669503</v>
      </c>
      <c r="CC11" s="3">
        <f>SUM(BN11:BP11)</f>
        <v>0</v>
      </c>
      <c r="CD11" s="3">
        <f>SUM(BQ11:BS11)</f>
        <v>0</v>
      </c>
      <c r="CE11" s="3">
        <f>+CC11+CD11</f>
        <v>0</v>
      </c>
      <c r="CF11" s="3">
        <f>+CB11+CE11</f>
        <v>2669503</v>
      </c>
      <c r="CG11" t="s">
        <v>87</v>
      </c>
    </row>
    <row r="12" spans="1:85" ht="15" hidden="1" x14ac:dyDescent="0.25">
      <c r="A12" s="79"/>
      <c r="B12" s="80"/>
      <c r="C12" s="80"/>
      <c r="D12" s="80"/>
      <c r="E12" s="79"/>
      <c r="F12" s="81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  <c r="V12" s="83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6"/>
      <c r="BT12" s="87"/>
      <c r="BX12" s="3">
        <f t="shared" ref="BX12:BX75" si="4">+AU12</f>
        <v>0</v>
      </c>
      <c r="BY12" s="3">
        <f t="shared" si="3"/>
        <v>0</v>
      </c>
      <c r="BZ12" s="3">
        <f t="shared" ref="BZ12:BZ29" si="5">SUM(BH12:BJ12)</f>
        <v>0</v>
      </c>
      <c r="CA12" s="3">
        <f t="shared" ref="CA12:CA75" si="6">SUM(BK12:BM12)</f>
        <v>0</v>
      </c>
      <c r="CB12" s="3">
        <f t="shared" ref="CB12:CB75" si="7">+BZ12+CA12</f>
        <v>0</v>
      </c>
      <c r="CC12" s="3">
        <f t="shared" ref="CC12:CC75" si="8">SUM(BN12:BP12)</f>
        <v>0</v>
      </c>
      <c r="CD12" s="3">
        <f t="shared" ref="CD12:CD75" si="9">SUM(BQ12:BS12)</f>
        <v>0</v>
      </c>
      <c r="CE12" s="3">
        <f t="shared" ref="CE12:CE75" si="10">+CC12+CD12</f>
        <v>0</v>
      </c>
      <c r="CF12" s="3">
        <f t="shared" ref="CF12:CF75" si="11">+CB12+CE12</f>
        <v>0</v>
      </c>
    </row>
    <row r="13" spans="1:85" ht="15" hidden="1" x14ac:dyDescent="0.25">
      <c r="A13" s="88" t="s">
        <v>88</v>
      </c>
      <c r="B13" s="89"/>
      <c r="C13" s="89"/>
      <c r="D13" s="89"/>
      <c r="E13" s="90" t="s">
        <v>89</v>
      </c>
      <c r="F13" s="91">
        <f>+F14</f>
        <v>4503402000</v>
      </c>
      <c r="G13" s="92">
        <f t="shared" ref="G13:AU13" si="12">+G14</f>
        <v>14152000</v>
      </c>
      <c r="H13" s="92">
        <f t="shared" si="12"/>
        <v>0</v>
      </c>
      <c r="I13" s="92">
        <f t="shared" si="12"/>
        <v>187374000</v>
      </c>
      <c r="J13" s="92">
        <f t="shared" si="12"/>
        <v>0</v>
      </c>
      <c r="K13" s="92">
        <f t="shared" si="12"/>
        <v>99528000</v>
      </c>
      <c r="L13" s="92">
        <f t="shared" si="12"/>
        <v>2500000</v>
      </c>
      <c r="M13" s="92">
        <f t="shared" si="12"/>
        <v>48021000</v>
      </c>
      <c r="N13" s="92">
        <f t="shared" si="12"/>
        <v>65000000</v>
      </c>
      <c r="O13" s="92">
        <f t="shared" si="12"/>
        <v>-687756000</v>
      </c>
      <c r="P13" s="92">
        <f>+P14</f>
        <v>1176000</v>
      </c>
      <c r="Q13" s="92">
        <f t="shared" si="12"/>
        <v>16642000</v>
      </c>
      <c r="R13" s="92">
        <f t="shared" si="12"/>
        <v>48747000</v>
      </c>
      <c r="S13" s="92">
        <f t="shared" si="12"/>
        <v>32444000</v>
      </c>
      <c r="T13" s="92">
        <f t="shared" si="12"/>
        <v>32736000</v>
      </c>
      <c r="U13" s="93">
        <f>+U14</f>
        <v>4396702000</v>
      </c>
      <c r="V13" s="93">
        <f>+V14</f>
        <v>4224530000</v>
      </c>
      <c r="W13" s="92">
        <f t="shared" si="12"/>
        <v>0</v>
      </c>
      <c r="X13" s="92">
        <f t="shared" si="12"/>
        <v>0</v>
      </c>
      <c r="Y13" s="92">
        <f t="shared" si="12"/>
        <v>0</v>
      </c>
      <c r="Z13" s="92">
        <f t="shared" si="12"/>
        <v>0</v>
      </c>
      <c r="AA13" s="92">
        <f t="shared" si="12"/>
        <v>0</v>
      </c>
      <c r="AB13" s="92">
        <f t="shared" si="12"/>
        <v>0</v>
      </c>
      <c r="AC13" s="92">
        <f t="shared" si="12"/>
        <v>0</v>
      </c>
      <c r="AD13" s="92">
        <f t="shared" si="12"/>
        <v>0</v>
      </c>
      <c r="AE13" s="92">
        <f t="shared" si="12"/>
        <v>0</v>
      </c>
      <c r="AF13" s="92">
        <f t="shared" si="12"/>
        <v>0</v>
      </c>
      <c r="AG13" s="92">
        <f t="shared" si="12"/>
        <v>0</v>
      </c>
      <c r="AH13" s="92"/>
      <c r="AI13" s="92"/>
      <c r="AJ13" s="92"/>
      <c r="AK13" s="92"/>
      <c r="AL13" s="92">
        <f t="shared" si="12"/>
        <v>0</v>
      </c>
      <c r="AM13" s="92"/>
      <c r="AN13" s="92">
        <f t="shared" si="12"/>
        <v>0</v>
      </c>
      <c r="AO13" s="92"/>
      <c r="AP13" s="92"/>
      <c r="AQ13" s="92"/>
      <c r="AR13" s="92"/>
      <c r="AS13" s="92"/>
      <c r="AT13" s="92"/>
      <c r="AU13" s="92">
        <f t="shared" si="12"/>
        <v>0</v>
      </c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24"/>
      <c r="BG13" s="24"/>
      <c r="BH13" s="91">
        <f>+BH14</f>
        <v>326012</v>
      </c>
      <c r="BI13" s="91">
        <f t="shared" ref="BI13:BT13" si="13">+BI14</f>
        <v>332081</v>
      </c>
      <c r="BJ13" s="91">
        <f t="shared" si="13"/>
        <v>565715</v>
      </c>
      <c r="BK13" s="91">
        <f t="shared" si="13"/>
        <v>378951</v>
      </c>
      <c r="BL13" s="91">
        <f t="shared" si="13"/>
        <v>40049</v>
      </c>
      <c r="BM13" s="91">
        <f t="shared" si="13"/>
        <v>875043</v>
      </c>
      <c r="BN13" s="91"/>
      <c r="BO13" s="91"/>
      <c r="BP13" s="91"/>
      <c r="BQ13" s="91"/>
      <c r="BR13" s="91"/>
      <c r="BS13" s="94"/>
      <c r="BT13" s="95">
        <f t="shared" si="13"/>
        <v>2517851</v>
      </c>
      <c r="BX13" s="3">
        <f t="shared" si="4"/>
        <v>0</v>
      </c>
      <c r="BY13" s="3">
        <f t="shared" si="3"/>
        <v>-2517851</v>
      </c>
      <c r="BZ13" s="3">
        <f t="shared" si="5"/>
        <v>1223808</v>
      </c>
      <c r="CA13" s="3">
        <f t="shared" si="6"/>
        <v>1294043</v>
      </c>
      <c r="CB13" s="3">
        <f t="shared" si="7"/>
        <v>2517851</v>
      </c>
      <c r="CC13" s="3">
        <f t="shared" si="8"/>
        <v>0</v>
      </c>
      <c r="CD13" s="3">
        <f t="shared" si="9"/>
        <v>0</v>
      </c>
      <c r="CE13" s="3">
        <f t="shared" si="10"/>
        <v>0</v>
      </c>
      <c r="CF13" s="3">
        <f t="shared" si="11"/>
        <v>2517851</v>
      </c>
    </row>
    <row r="14" spans="1:85" ht="15" hidden="1" x14ac:dyDescent="0.25">
      <c r="A14" s="96"/>
      <c r="B14" s="97" t="s">
        <v>90</v>
      </c>
      <c r="C14" s="98"/>
      <c r="D14" s="98"/>
      <c r="E14" s="99" t="s">
        <v>91</v>
      </c>
      <c r="F14" s="100">
        <f>SUM(F15:F17)</f>
        <v>4503402000</v>
      </c>
      <c r="G14" s="101">
        <f t="shared" ref="G14:T14" si="14">SUM(G15:G17)</f>
        <v>14152000</v>
      </c>
      <c r="H14" s="101">
        <f t="shared" si="14"/>
        <v>0</v>
      </c>
      <c r="I14" s="101">
        <f t="shared" si="14"/>
        <v>187374000</v>
      </c>
      <c r="J14" s="101">
        <f t="shared" si="14"/>
        <v>0</v>
      </c>
      <c r="K14" s="101">
        <f t="shared" si="14"/>
        <v>99528000</v>
      </c>
      <c r="L14" s="101">
        <f t="shared" si="14"/>
        <v>2500000</v>
      </c>
      <c r="M14" s="101">
        <f t="shared" si="14"/>
        <v>48021000</v>
      </c>
      <c r="N14" s="101">
        <f t="shared" si="14"/>
        <v>65000000</v>
      </c>
      <c r="O14" s="101">
        <f t="shared" si="14"/>
        <v>-687756000</v>
      </c>
      <c r="P14" s="101">
        <f t="shared" si="14"/>
        <v>1176000</v>
      </c>
      <c r="Q14" s="101">
        <f t="shared" si="14"/>
        <v>16642000</v>
      </c>
      <c r="R14" s="101">
        <f t="shared" si="14"/>
        <v>48747000</v>
      </c>
      <c r="S14" s="101">
        <f t="shared" si="14"/>
        <v>32444000</v>
      </c>
      <c r="T14" s="101">
        <f t="shared" si="14"/>
        <v>32736000</v>
      </c>
      <c r="U14" s="102">
        <f>SUM(T15:U17)</f>
        <v>4396702000</v>
      </c>
      <c r="V14" s="102">
        <f>SUM(V15:V17)</f>
        <v>4224530000</v>
      </c>
      <c r="W14" s="101">
        <f t="shared" ref="W14:AU14" si="15">SUM(W15:W17)</f>
        <v>0</v>
      </c>
      <c r="X14" s="101">
        <f t="shared" si="15"/>
        <v>0</v>
      </c>
      <c r="Y14" s="101">
        <f t="shared" si="15"/>
        <v>0</v>
      </c>
      <c r="Z14" s="101">
        <f t="shared" si="15"/>
        <v>0</v>
      </c>
      <c r="AA14" s="101">
        <f t="shared" si="15"/>
        <v>0</v>
      </c>
      <c r="AB14" s="101">
        <f t="shared" si="15"/>
        <v>0</v>
      </c>
      <c r="AC14" s="101">
        <f t="shared" si="15"/>
        <v>0</v>
      </c>
      <c r="AD14" s="101">
        <f t="shared" si="15"/>
        <v>0</v>
      </c>
      <c r="AE14" s="101">
        <f t="shared" si="15"/>
        <v>0</v>
      </c>
      <c r="AF14" s="101">
        <f t="shared" si="15"/>
        <v>0</v>
      </c>
      <c r="AG14" s="101">
        <f t="shared" si="15"/>
        <v>0</v>
      </c>
      <c r="AH14" s="101"/>
      <c r="AI14" s="101"/>
      <c r="AJ14" s="101"/>
      <c r="AK14" s="101"/>
      <c r="AL14" s="101"/>
      <c r="AM14" s="101"/>
      <c r="AN14" s="101">
        <f t="shared" si="15"/>
        <v>0</v>
      </c>
      <c r="AO14" s="101"/>
      <c r="AP14" s="101"/>
      <c r="AQ14" s="101"/>
      <c r="AR14" s="101"/>
      <c r="AS14" s="101"/>
      <c r="AT14" s="101"/>
      <c r="AU14" s="101">
        <f t="shared" si="15"/>
        <v>0</v>
      </c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24"/>
      <c r="BG14" s="24"/>
      <c r="BH14" s="100">
        <f t="shared" ref="BH14:BM14" si="16">SUM(BH15:BH17)</f>
        <v>326012</v>
      </c>
      <c r="BI14" s="100">
        <f t="shared" si="16"/>
        <v>332081</v>
      </c>
      <c r="BJ14" s="100">
        <f t="shared" si="16"/>
        <v>565715</v>
      </c>
      <c r="BK14" s="100">
        <f t="shared" si="16"/>
        <v>378951</v>
      </c>
      <c r="BL14" s="100">
        <f t="shared" si="16"/>
        <v>40049</v>
      </c>
      <c r="BM14" s="100">
        <f t="shared" si="16"/>
        <v>875043</v>
      </c>
      <c r="BN14" s="100"/>
      <c r="BO14" s="100"/>
      <c r="BP14" s="100"/>
      <c r="BQ14" s="100"/>
      <c r="BR14" s="100"/>
      <c r="BS14" s="101"/>
      <c r="BT14" s="104">
        <f>SUM(BT15:BT17)</f>
        <v>2517851</v>
      </c>
      <c r="BX14" s="3">
        <f t="shared" si="4"/>
        <v>0</v>
      </c>
      <c r="BY14" s="3">
        <f t="shared" si="3"/>
        <v>-2517851</v>
      </c>
      <c r="BZ14" s="3">
        <f t="shared" si="5"/>
        <v>1223808</v>
      </c>
      <c r="CA14" s="3">
        <f t="shared" si="6"/>
        <v>1294043</v>
      </c>
      <c r="CB14" s="3">
        <f t="shared" si="7"/>
        <v>2517851</v>
      </c>
      <c r="CC14" s="3">
        <f t="shared" si="8"/>
        <v>0</v>
      </c>
      <c r="CD14" s="3">
        <f t="shared" si="9"/>
        <v>0</v>
      </c>
      <c r="CE14" s="3">
        <f t="shared" si="10"/>
        <v>0</v>
      </c>
      <c r="CF14" s="3">
        <f t="shared" si="11"/>
        <v>2517851</v>
      </c>
    </row>
    <row r="15" spans="1:85" ht="25.5" hidden="1" x14ac:dyDescent="0.25">
      <c r="A15" s="105"/>
      <c r="B15" s="98"/>
      <c r="C15" s="97" t="s">
        <v>92</v>
      </c>
      <c r="D15" s="97"/>
      <c r="E15" s="99" t="s">
        <v>93</v>
      </c>
      <c r="F15" s="106">
        <v>4503402000</v>
      </c>
      <c r="G15" s="107">
        <v>14152000</v>
      </c>
      <c r="H15" s="107"/>
      <c r="I15" s="107">
        <v>187374000</v>
      </c>
      <c r="J15" s="107"/>
      <c r="K15" s="107"/>
      <c r="L15" s="107"/>
      <c r="M15" s="107">
        <f>31708000+16313000</f>
        <v>48021000</v>
      </c>
      <c r="N15" s="107">
        <v>65000000</v>
      </c>
      <c r="O15" s="107">
        <v>-687756000</v>
      </c>
      <c r="P15" s="107">
        <v>1176000</v>
      </c>
      <c r="Q15" s="107">
        <v>16642000</v>
      </c>
      <c r="R15" s="107">
        <v>48747000</v>
      </c>
      <c r="S15" s="107">
        <v>32444000</v>
      </c>
      <c r="T15" s="107">
        <v>32736000</v>
      </c>
      <c r="U15" s="108">
        <f>SUM(F15:T15)</f>
        <v>4261938000</v>
      </c>
      <c r="V15" s="108">
        <f>SUM(G15:U15)</f>
        <v>4020474000</v>
      </c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10"/>
      <c r="BG15" s="110"/>
      <c r="BH15" s="111">
        <v>326012</v>
      </c>
      <c r="BI15" s="112">
        <f>+(3951)+328130</f>
        <v>332081</v>
      </c>
      <c r="BJ15" s="112">
        <f>-(3951)+417008+152658</f>
        <v>565715</v>
      </c>
      <c r="BK15" s="111">
        <f>423186-44235</f>
        <v>378951</v>
      </c>
      <c r="BL15" s="111">
        <v>40049</v>
      </c>
      <c r="BM15" s="111">
        <f>541332+333711</f>
        <v>875043</v>
      </c>
      <c r="BN15" s="111"/>
      <c r="BO15" s="111"/>
      <c r="BP15" s="111"/>
      <c r="BQ15" s="111"/>
      <c r="BR15" s="111"/>
      <c r="BS15" s="111"/>
      <c r="BT15" s="113">
        <f>SUM(BH15:BS15)</f>
        <v>2517851</v>
      </c>
      <c r="BX15" s="3">
        <f t="shared" si="4"/>
        <v>0</v>
      </c>
      <c r="BY15" s="3">
        <f t="shared" si="3"/>
        <v>-2517851</v>
      </c>
      <c r="BZ15" s="3">
        <f t="shared" si="5"/>
        <v>1223808</v>
      </c>
      <c r="CA15" s="3">
        <f t="shared" si="6"/>
        <v>1294043</v>
      </c>
      <c r="CB15" s="3">
        <f t="shared" si="7"/>
        <v>2517851</v>
      </c>
      <c r="CC15" s="3">
        <f t="shared" si="8"/>
        <v>0</v>
      </c>
      <c r="CD15" s="3">
        <f t="shared" si="9"/>
        <v>0</v>
      </c>
      <c r="CE15" s="3">
        <f t="shared" si="10"/>
        <v>0</v>
      </c>
      <c r="CF15" s="3">
        <f t="shared" si="11"/>
        <v>2517851</v>
      </c>
    </row>
    <row r="16" spans="1:85" ht="38.25" hidden="1" x14ac:dyDescent="0.25">
      <c r="A16" s="105"/>
      <c r="B16" s="98"/>
      <c r="C16" s="97" t="s">
        <v>94</v>
      </c>
      <c r="D16" s="97"/>
      <c r="E16" s="99" t="s">
        <v>95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8">
        <f t="shared" ref="U16:U17" si="17">SUM(F16:T16)</f>
        <v>0</v>
      </c>
      <c r="V16" s="108">
        <f>SUM(G16:S16)</f>
        <v>0</v>
      </c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10"/>
      <c r="BG16" s="110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5"/>
      <c r="BT16" s="113">
        <f>SUM(BH16:BS16)</f>
        <v>0</v>
      </c>
      <c r="BX16" s="3">
        <f t="shared" si="4"/>
        <v>0</v>
      </c>
      <c r="BY16" s="3">
        <f t="shared" si="3"/>
        <v>0</v>
      </c>
      <c r="BZ16" s="3">
        <f t="shared" si="5"/>
        <v>0</v>
      </c>
      <c r="CA16" s="3">
        <f t="shared" si="6"/>
        <v>0</v>
      </c>
      <c r="CB16" s="3">
        <f t="shared" si="7"/>
        <v>0</v>
      </c>
      <c r="CC16" s="3">
        <f t="shared" si="8"/>
        <v>0</v>
      </c>
      <c r="CD16" s="3">
        <f t="shared" si="9"/>
        <v>0</v>
      </c>
      <c r="CE16" s="3">
        <f t="shared" si="10"/>
        <v>0</v>
      </c>
      <c r="CF16" s="3">
        <f t="shared" si="11"/>
        <v>0</v>
      </c>
    </row>
    <row r="17" spans="1:85" ht="25.5" hidden="1" x14ac:dyDescent="0.25">
      <c r="A17" s="105"/>
      <c r="B17" s="98"/>
      <c r="C17" s="97" t="s">
        <v>96</v>
      </c>
      <c r="D17" s="97"/>
      <c r="E17" s="99" t="s">
        <v>97</v>
      </c>
      <c r="F17" s="106"/>
      <c r="G17" s="107"/>
      <c r="H17" s="107"/>
      <c r="I17" s="107"/>
      <c r="J17" s="107"/>
      <c r="K17" s="107">
        <v>99528000</v>
      </c>
      <c r="L17" s="107">
        <v>2500000</v>
      </c>
      <c r="M17" s="107"/>
      <c r="N17" s="107"/>
      <c r="O17" s="107"/>
      <c r="P17" s="107"/>
      <c r="Q17" s="107"/>
      <c r="R17" s="107"/>
      <c r="S17" s="107"/>
      <c r="T17" s="107"/>
      <c r="U17" s="108">
        <f t="shared" si="17"/>
        <v>102028000</v>
      </c>
      <c r="V17" s="108">
        <f>SUM(G17:U17)</f>
        <v>204056000</v>
      </c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10"/>
      <c r="BG17" s="110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7"/>
      <c r="BT17" s="113">
        <f>SUM(BH17:BS17)</f>
        <v>0</v>
      </c>
      <c r="BX17" s="3">
        <f t="shared" si="4"/>
        <v>0</v>
      </c>
      <c r="BY17" s="3">
        <f t="shared" si="3"/>
        <v>0</v>
      </c>
      <c r="BZ17" s="3">
        <f t="shared" si="5"/>
        <v>0</v>
      </c>
      <c r="CA17" s="3">
        <f t="shared" si="6"/>
        <v>0</v>
      </c>
      <c r="CB17" s="3">
        <f t="shared" si="7"/>
        <v>0</v>
      </c>
      <c r="CC17" s="3">
        <f t="shared" si="8"/>
        <v>0</v>
      </c>
      <c r="CD17" s="3">
        <f t="shared" si="9"/>
        <v>0</v>
      </c>
      <c r="CE17" s="3">
        <f t="shared" si="10"/>
        <v>0</v>
      </c>
      <c r="CF17" s="3">
        <f t="shared" si="11"/>
        <v>0</v>
      </c>
    </row>
    <row r="18" spans="1:85" ht="15" hidden="1" x14ac:dyDescent="0.25">
      <c r="A18" s="88" t="s">
        <v>98</v>
      </c>
      <c r="B18" s="89"/>
      <c r="C18" s="89"/>
      <c r="D18" s="89"/>
      <c r="E18" s="90" t="s">
        <v>99</v>
      </c>
      <c r="F18" s="91">
        <f>+F19+F21+F20</f>
        <v>63879000</v>
      </c>
      <c r="G18" s="94">
        <f t="shared" ref="G18:AU18" si="18">+G19+G21+G20</f>
        <v>0</v>
      </c>
      <c r="H18" s="94">
        <f t="shared" si="18"/>
        <v>-10000</v>
      </c>
      <c r="I18" s="94">
        <f t="shared" si="18"/>
        <v>0</v>
      </c>
      <c r="J18" s="94">
        <f t="shared" si="18"/>
        <v>0</v>
      </c>
      <c r="K18" s="94">
        <f t="shared" si="18"/>
        <v>0</v>
      </c>
      <c r="L18" s="94">
        <f t="shared" si="18"/>
        <v>0</v>
      </c>
      <c r="M18" s="94">
        <f t="shared" si="18"/>
        <v>12565000</v>
      </c>
      <c r="N18" s="94">
        <f t="shared" si="18"/>
        <v>0</v>
      </c>
      <c r="O18" s="94">
        <f t="shared" si="18"/>
        <v>0</v>
      </c>
      <c r="P18" s="94">
        <f t="shared" si="18"/>
        <v>0</v>
      </c>
      <c r="Q18" s="94">
        <f t="shared" si="18"/>
        <v>3535000</v>
      </c>
      <c r="R18" s="94">
        <f t="shared" si="18"/>
        <v>0</v>
      </c>
      <c r="S18" s="94">
        <f>+S19+S21+S20</f>
        <v>13670000</v>
      </c>
      <c r="T18" s="94">
        <f t="shared" si="18"/>
        <v>13670000</v>
      </c>
      <c r="U18" s="118">
        <f t="shared" si="18"/>
        <v>107309000</v>
      </c>
      <c r="V18" s="118">
        <f t="shared" si="18"/>
        <v>72982000</v>
      </c>
      <c r="W18" s="94">
        <f t="shared" si="18"/>
        <v>0</v>
      </c>
      <c r="X18" s="94">
        <f>+X19+X21+X20</f>
        <v>0</v>
      </c>
      <c r="Y18" s="94">
        <f t="shared" si="18"/>
        <v>0</v>
      </c>
      <c r="Z18" s="94">
        <f t="shared" si="18"/>
        <v>0</v>
      </c>
      <c r="AA18" s="94">
        <f t="shared" si="18"/>
        <v>0</v>
      </c>
      <c r="AB18" s="94">
        <f t="shared" si="18"/>
        <v>0</v>
      </c>
      <c r="AC18" s="94">
        <f t="shared" si="18"/>
        <v>0</v>
      </c>
      <c r="AD18" s="94">
        <f t="shared" si="18"/>
        <v>0</v>
      </c>
      <c r="AE18" s="94">
        <f t="shared" si="18"/>
        <v>0</v>
      </c>
      <c r="AF18" s="94">
        <f t="shared" si="18"/>
        <v>0</v>
      </c>
      <c r="AG18" s="94">
        <f t="shared" si="18"/>
        <v>0</v>
      </c>
      <c r="AH18" s="94"/>
      <c r="AI18" s="94"/>
      <c r="AJ18" s="94"/>
      <c r="AK18" s="94"/>
      <c r="AL18" s="94">
        <f t="shared" si="18"/>
        <v>0</v>
      </c>
      <c r="AM18" s="94"/>
      <c r="AN18" s="94">
        <f t="shared" si="18"/>
        <v>0</v>
      </c>
      <c r="AO18" s="94"/>
      <c r="AP18" s="94"/>
      <c r="AQ18" s="94"/>
      <c r="AR18" s="94"/>
      <c r="AS18" s="94"/>
      <c r="AT18" s="94"/>
      <c r="AU18" s="94">
        <f t="shared" si="18"/>
        <v>0</v>
      </c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24"/>
      <c r="BG18" s="24"/>
      <c r="BH18" s="91">
        <f t="shared" ref="BH18:BM18" si="19">+BH19+BH21+BH20</f>
        <v>12493</v>
      </c>
      <c r="BI18" s="91">
        <f t="shared" si="19"/>
        <v>7335</v>
      </c>
      <c r="BJ18" s="91">
        <f t="shared" si="19"/>
        <v>42818</v>
      </c>
      <c r="BK18" s="91">
        <f t="shared" si="19"/>
        <v>24921</v>
      </c>
      <c r="BL18" s="91">
        <f t="shared" si="19"/>
        <v>-834</v>
      </c>
      <c r="BM18" s="91">
        <f t="shared" si="19"/>
        <v>405</v>
      </c>
      <c r="BN18" s="91"/>
      <c r="BO18" s="91"/>
      <c r="BP18" s="91"/>
      <c r="BQ18" s="91"/>
      <c r="BR18" s="91"/>
      <c r="BS18" s="94"/>
      <c r="BT18" s="95">
        <f>+BT19+BT21+BT20</f>
        <v>87138</v>
      </c>
      <c r="BX18" s="3">
        <f t="shared" si="4"/>
        <v>0</v>
      </c>
      <c r="BY18" s="3">
        <f t="shared" si="3"/>
        <v>-87138</v>
      </c>
      <c r="BZ18" s="3">
        <f t="shared" si="5"/>
        <v>62646</v>
      </c>
      <c r="CA18" s="3">
        <f t="shared" si="6"/>
        <v>24492</v>
      </c>
      <c r="CB18" s="3">
        <f t="shared" si="7"/>
        <v>87138</v>
      </c>
      <c r="CC18" s="3">
        <f t="shared" si="8"/>
        <v>0</v>
      </c>
      <c r="CD18" s="3">
        <f t="shared" si="9"/>
        <v>0</v>
      </c>
      <c r="CE18" s="3">
        <f t="shared" si="10"/>
        <v>0</v>
      </c>
      <c r="CF18" s="3">
        <f t="shared" si="11"/>
        <v>87138</v>
      </c>
    </row>
    <row r="19" spans="1:85" ht="15" hidden="1" x14ac:dyDescent="0.25">
      <c r="A19" s="96"/>
      <c r="B19" s="98" t="s">
        <v>100</v>
      </c>
      <c r="C19" s="98"/>
      <c r="D19" s="98"/>
      <c r="E19" s="120" t="s">
        <v>101</v>
      </c>
      <c r="F19" s="100">
        <v>43222000</v>
      </c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08">
        <f>SUM(F19:T19)</f>
        <v>43222000</v>
      </c>
      <c r="V19" s="108">
        <f>SUM(G19:U19)</f>
        <v>43222000</v>
      </c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40"/>
      <c r="BG19" s="40"/>
      <c r="BH19" s="111">
        <v>9451</v>
      </c>
      <c r="BI19" s="111">
        <v>1655</v>
      </c>
      <c r="BJ19" s="111">
        <v>35538</v>
      </c>
      <c r="BK19" s="111">
        <v>7820</v>
      </c>
      <c r="BL19" s="111">
        <v>-1838</v>
      </c>
      <c r="BM19" s="111"/>
      <c r="BN19" s="111"/>
      <c r="BO19" s="111"/>
      <c r="BP19" s="111"/>
      <c r="BQ19" s="111"/>
      <c r="BR19" s="111"/>
      <c r="BS19" s="122"/>
      <c r="BT19" s="113">
        <f>SUM(BH19:BS19)</f>
        <v>52626</v>
      </c>
      <c r="BX19" s="3">
        <f t="shared" si="4"/>
        <v>0</v>
      </c>
      <c r="BY19" s="3">
        <f t="shared" si="3"/>
        <v>-52626</v>
      </c>
      <c r="BZ19" s="3">
        <f t="shared" si="5"/>
        <v>46644</v>
      </c>
      <c r="CA19" s="3">
        <f t="shared" si="6"/>
        <v>5982</v>
      </c>
      <c r="CB19" s="3">
        <f t="shared" si="7"/>
        <v>52626</v>
      </c>
      <c r="CC19" s="3">
        <f t="shared" si="8"/>
        <v>0</v>
      </c>
      <c r="CD19" s="3">
        <f t="shared" si="9"/>
        <v>0</v>
      </c>
      <c r="CE19" s="3">
        <f t="shared" si="10"/>
        <v>0</v>
      </c>
      <c r="CF19" s="3">
        <f t="shared" si="11"/>
        <v>52626</v>
      </c>
    </row>
    <row r="20" spans="1:85" ht="15" hidden="1" x14ac:dyDescent="0.25">
      <c r="A20" s="96"/>
      <c r="B20" s="97" t="s">
        <v>90</v>
      </c>
      <c r="C20" s="98"/>
      <c r="D20" s="98"/>
      <c r="E20" s="99" t="s">
        <v>102</v>
      </c>
      <c r="F20" s="100"/>
      <c r="G20" s="121"/>
      <c r="H20" s="121">
        <v>10000</v>
      </c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08">
        <f>SUM(F20:T20)</f>
        <v>10000</v>
      </c>
      <c r="V20" s="108">
        <f>SUM(G20:S20)</f>
        <v>10000</v>
      </c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40"/>
      <c r="BG20" s="40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22"/>
      <c r="BT20" s="113">
        <f>SUM(BH20:BS20)</f>
        <v>0</v>
      </c>
      <c r="BX20" s="3">
        <f t="shared" si="4"/>
        <v>0</v>
      </c>
      <c r="BY20" s="3">
        <f t="shared" si="3"/>
        <v>0</v>
      </c>
      <c r="BZ20" s="3">
        <f t="shared" si="5"/>
        <v>0</v>
      </c>
      <c r="CA20" s="3">
        <f t="shared" si="6"/>
        <v>0</v>
      </c>
      <c r="CB20" s="3">
        <f t="shared" si="7"/>
        <v>0</v>
      </c>
      <c r="CC20" s="3">
        <f t="shared" si="8"/>
        <v>0</v>
      </c>
      <c r="CD20" s="3">
        <f t="shared" si="9"/>
        <v>0</v>
      </c>
      <c r="CE20" s="3">
        <f t="shared" si="10"/>
        <v>0</v>
      </c>
      <c r="CF20" s="3">
        <f t="shared" si="11"/>
        <v>0</v>
      </c>
    </row>
    <row r="21" spans="1:85" ht="15" hidden="1" x14ac:dyDescent="0.25">
      <c r="A21" s="105"/>
      <c r="B21" s="98" t="s">
        <v>103</v>
      </c>
      <c r="C21" s="98"/>
      <c r="D21" s="98"/>
      <c r="E21" s="99" t="s">
        <v>104</v>
      </c>
      <c r="F21" s="106">
        <v>20657000</v>
      </c>
      <c r="G21" s="121"/>
      <c r="H21" s="121">
        <v>-20000</v>
      </c>
      <c r="I21" s="121"/>
      <c r="J21" s="121"/>
      <c r="K21" s="121"/>
      <c r="L21" s="121"/>
      <c r="M21" s="121">
        <f>7498000+5067000</f>
        <v>12565000</v>
      </c>
      <c r="N21" s="121"/>
      <c r="O21" s="121"/>
      <c r="P21" s="121"/>
      <c r="Q21" s="121">
        <v>3535000</v>
      </c>
      <c r="R21" s="121"/>
      <c r="S21" s="121">
        <v>13670000</v>
      </c>
      <c r="T21" s="121">
        <v>13670000</v>
      </c>
      <c r="U21" s="108">
        <f>SUM(F21:T21)</f>
        <v>64077000</v>
      </c>
      <c r="V21" s="108">
        <f>SUM(G21:S21)</f>
        <v>29750000</v>
      </c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40"/>
      <c r="BG21" s="40"/>
      <c r="BH21" s="111">
        <v>3042</v>
      </c>
      <c r="BI21" s="111">
        <v>5680</v>
      </c>
      <c r="BJ21" s="111">
        <v>7280</v>
      </c>
      <c r="BK21" s="111">
        <v>17101</v>
      </c>
      <c r="BL21" s="111">
        <v>1004</v>
      </c>
      <c r="BM21" s="111">
        <v>405</v>
      </c>
      <c r="BN21" s="111"/>
      <c r="BO21" s="111"/>
      <c r="BP21" s="111"/>
      <c r="BQ21" s="111"/>
      <c r="BR21" s="111"/>
      <c r="BS21" s="122"/>
      <c r="BT21" s="113">
        <f>SUM(BH21:BS21)</f>
        <v>34512</v>
      </c>
      <c r="BX21" s="3">
        <f t="shared" si="4"/>
        <v>0</v>
      </c>
      <c r="BY21" s="3">
        <f t="shared" si="3"/>
        <v>-34512</v>
      </c>
      <c r="BZ21" s="3">
        <f t="shared" si="5"/>
        <v>16002</v>
      </c>
      <c r="CA21" s="3">
        <f t="shared" si="6"/>
        <v>18510</v>
      </c>
      <c r="CB21" s="3">
        <f t="shared" si="7"/>
        <v>34512</v>
      </c>
      <c r="CC21" s="3">
        <f t="shared" si="8"/>
        <v>0</v>
      </c>
      <c r="CD21" s="3">
        <f t="shared" si="9"/>
        <v>0</v>
      </c>
      <c r="CE21" s="3">
        <f t="shared" si="10"/>
        <v>0</v>
      </c>
      <c r="CF21" s="3">
        <f t="shared" si="11"/>
        <v>34512</v>
      </c>
    </row>
    <row r="22" spans="1:85" ht="15" hidden="1" x14ac:dyDescent="0.25">
      <c r="A22" s="123">
        <v>12</v>
      </c>
      <c r="B22" s="89"/>
      <c r="C22" s="89"/>
      <c r="D22" s="89"/>
      <c r="E22" s="90" t="s">
        <v>105</v>
      </c>
      <c r="F22" s="124">
        <f>+F23</f>
        <v>0</v>
      </c>
      <c r="G22" s="125">
        <f t="shared" ref="G22:R22" si="20">+G23</f>
        <v>0</v>
      </c>
      <c r="H22" s="125">
        <f t="shared" si="20"/>
        <v>10000</v>
      </c>
      <c r="I22" s="125">
        <f t="shared" si="20"/>
        <v>0</v>
      </c>
      <c r="J22" s="125">
        <f t="shared" si="20"/>
        <v>0</v>
      </c>
      <c r="K22" s="125">
        <f t="shared" si="20"/>
        <v>0</v>
      </c>
      <c r="L22" s="125">
        <f t="shared" si="20"/>
        <v>0</v>
      </c>
      <c r="M22" s="125">
        <f t="shared" si="20"/>
        <v>0</v>
      </c>
      <c r="N22" s="125">
        <f t="shared" si="20"/>
        <v>0</v>
      </c>
      <c r="O22" s="125">
        <f t="shared" si="20"/>
        <v>0</v>
      </c>
      <c r="P22" s="125">
        <f t="shared" si="20"/>
        <v>0</v>
      </c>
      <c r="Q22" s="125">
        <f t="shared" si="20"/>
        <v>0</v>
      </c>
      <c r="R22" s="125">
        <f t="shared" si="20"/>
        <v>0</v>
      </c>
      <c r="S22" s="125"/>
      <c r="T22" s="125"/>
      <c r="U22" s="118">
        <f>+U23</f>
        <v>10000</v>
      </c>
      <c r="V22" s="118">
        <f>+V23</f>
        <v>10000</v>
      </c>
      <c r="W22" s="125">
        <f t="shared" ref="W22:AL22" si="21">+W23</f>
        <v>0</v>
      </c>
      <c r="X22" s="125">
        <f t="shared" si="21"/>
        <v>0</v>
      </c>
      <c r="Y22" s="125">
        <f t="shared" si="21"/>
        <v>0</v>
      </c>
      <c r="Z22" s="125">
        <f t="shared" si="21"/>
        <v>0</v>
      </c>
      <c r="AA22" s="125">
        <f t="shared" si="21"/>
        <v>0</v>
      </c>
      <c r="AB22" s="125">
        <f t="shared" si="21"/>
        <v>0</v>
      </c>
      <c r="AC22" s="125">
        <f t="shared" si="21"/>
        <v>0</v>
      </c>
      <c r="AD22" s="125">
        <f t="shared" si="21"/>
        <v>0</v>
      </c>
      <c r="AE22" s="125">
        <f t="shared" si="21"/>
        <v>0</v>
      </c>
      <c r="AF22" s="125">
        <f t="shared" si="21"/>
        <v>0</v>
      </c>
      <c r="AG22" s="125">
        <f t="shared" si="21"/>
        <v>0</v>
      </c>
      <c r="AH22" s="125"/>
      <c r="AI22" s="125"/>
      <c r="AJ22" s="125"/>
      <c r="AK22" s="125"/>
      <c r="AL22" s="125">
        <f t="shared" si="21"/>
        <v>0</v>
      </c>
      <c r="AM22" s="125"/>
      <c r="AN22" s="125"/>
      <c r="AO22" s="125"/>
      <c r="AP22" s="125"/>
      <c r="AQ22" s="125"/>
      <c r="AR22" s="125"/>
      <c r="AS22" s="125"/>
      <c r="AT22" s="125"/>
      <c r="AU22" s="125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24"/>
      <c r="BG22" s="24"/>
      <c r="BH22" s="126"/>
      <c r="BI22" s="126"/>
      <c r="BJ22" s="126">
        <f>+BJ23</f>
        <v>61398</v>
      </c>
      <c r="BK22" s="126">
        <f t="shared" ref="BK22:BM22" si="22">+BK23</f>
        <v>-22</v>
      </c>
      <c r="BL22" s="126">
        <f>+BL23</f>
        <v>0</v>
      </c>
      <c r="BM22" s="126">
        <f t="shared" si="22"/>
        <v>-813</v>
      </c>
      <c r="BN22" s="126"/>
      <c r="BO22" s="126"/>
      <c r="BP22" s="126"/>
      <c r="BQ22" s="126"/>
      <c r="BR22" s="126"/>
      <c r="BS22" s="127"/>
      <c r="BT22" s="128">
        <f>+BT23</f>
        <v>60563</v>
      </c>
      <c r="BX22" s="3">
        <f t="shared" si="4"/>
        <v>0</v>
      </c>
      <c r="BY22" s="3">
        <f t="shared" si="3"/>
        <v>-60563</v>
      </c>
      <c r="BZ22" s="3">
        <f t="shared" si="5"/>
        <v>61398</v>
      </c>
      <c r="CA22" s="3">
        <f t="shared" si="6"/>
        <v>-835</v>
      </c>
      <c r="CB22" s="3">
        <f t="shared" si="7"/>
        <v>60563</v>
      </c>
      <c r="CC22" s="3">
        <f t="shared" si="8"/>
        <v>0</v>
      </c>
      <c r="CD22" s="3">
        <f t="shared" si="9"/>
        <v>0</v>
      </c>
      <c r="CE22" s="3">
        <f t="shared" si="10"/>
        <v>0</v>
      </c>
      <c r="CF22" s="3">
        <f t="shared" si="11"/>
        <v>60563</v>
      </c>
    </row>
    <row r="23" spans="1:85" ht="15" hidden="1" x14ac:dyDescent="0.25">
      <c r="A23" s="129"/>
      <c r="B23" s="130" t="s">
        <v>106</v>
      </c>
      <c r="C23" s="130"/>
      <c r="D23" s="130"/>
      <c r="E23" s="131" t="s">
        <v>107</v>
      </c>
      <c r="F23" s="132"/>
      <c r="G23" s="133"/>
      <c r="H23" s="133">
        <v>10000</v>
      </c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4">
        <f>SUM(F23:T23)</f>
        <v>10000</v>
      </c>
      <c r="V23" s="134">
        <f>SUM(G23:S23)</f>
        <v>10000</v>
      </c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24"/>
      <c r="BG23" s="24"/>
      <c r="BH23" s="135"/>
      <c r="BI23" s="135"/>
      <c r="BJ23" s="135">
        <v>61398</v>
      </c>
      <c r="BK23" s="135">
        <v>-22</v>
      </c>
      <c r="BL23" s="135"/>
      <c r="BM23" s="135">
        <v>-813</v>
      </c>
      <c r="BN23" s="135"/>
      <c r="BO23" s="135"/>
      <c r="BP23" s="135"/>
      <c r="BQ23" s="135"/>
      <c r="BR23" s="135"/>
      <c r="BS23" s="136"/>
      <c r="BT23" s="137">
        <f>SUM(BH23:BS23)</f>
        <v>60563</v>
      </c>
      <c r="BX23" s="3">
        <f t="shared" si="4"/>
        <v>0</v>
      </c>
      <c r="BY23" s="3">
        <f t="shared" si="3"/>
        <v>-60563</v>
      </c>
      <c r="BZ23" s="3">
        <f t="shared" si="5"/>
        <v>61398</v>
      </c>
      <c r="CA23" s="3">
        <f t="shared" si="6"/>
        <v>-835</v>
      </c>
      <c r="CB23" s="3">
        <f t="shared" si="7"/>
        <v>60563</v>
      </c>
      <c r="CC23" s="3">
        <f t="shared" si="8"/>
        <v>0</v>
      </c>
      <c r="CD23" s="3">
        <f t="shared" si="9"/>
        <v>0</v>
      </c>
      <c r="CE23" s="3">
        <f t="shared" si="10"/>
        <v>0</v>
      </c>
      <c r="CF23" s="3">
        <f t="shared" si="11"/>
        <v>60563</v>
      </c>
    </row>
    <row r="24" spans="1:85" ht="25.5" hidden="1" x14ac:dyDescent="0.25">
      <c r="A24" s="138">
        <v>13</v>
      </c>
      <c r="B24" s="130"/>
      <c r="C24" s="130"/>
      <c r="D24" s="130"/>
      <c r="E24" s="131" t="s">
        <v>108</v>
      </c>
      <c r="F24" s="132">
        <f t="shared" ref="F24:W25" si="23">+F25</f>
        <v>3951000</v>
      </c>
      <c r="G24" s="139">
        <f t="shared" si="23"/>
        <v>0</v>
      </c>
      <c r="H24" s="139">
        <f t="shared" si="23"/>
        <v>0</v>
      </c>
      <c r="I24" s="139">
        <f t="shared" si="23"/>
        <v>0</v>
      </c>
      <c r="J24" s="139">
        <f t="shared" si="23"/>
        <v>0</v>
      </c>
      <c r="K24" s="139">
        <f t="shared" si="23"/>
        <v>0</v>
      </c>
      <c r="L24" s="139">
        <f t="shared" si="23"/>
        <v>0</v>
      </c>
      <c r="M24" s="139">
        <f t="shared" si="23"/>
        <v>0</v>
      </c>
      <c r="N24" s="139">
        <f t="shared" si="23"/>
        <v>0</v>
      </c>
      <c r="O24" s="139">
        <f t="shared" si="23"/>
        <v>0</v>
      </c>
      <c r="P24" s="139">
        <f t="shared" si="23"/>
        <v>0</v>
      </c>
      <c r="Q24" s="139">
        <f t="shared" si="23"/>
        <v>0</v>
      </c>
      <c r="R24" s="139">
        <f t="shared" si="23"/>
        <v>0</v>
      </c>
      <c r="S24" s="139"/>
      <c r="T24" s="139"/>
      <c r="U24" s="140">
        <f t="shared" si="23"/>
        <v>3951000</v>
      </c>
      <c r="V24" s="140">
        <f t="shared" si="23"/>
        <v>0</v>
      </c>
      <c r="W24" s="139">
        <f t="shared" si="23"/>
        <v>0</v>
      </c>
      <c r="X24" s="139">
        <f t="shared" ref="X24:AM25" si="24">+X25</f>
        <v>0</v>
      </c>
      <c r="Y24" s="139">
        <f t="shared" si="24"/>
        <v>0</v>
      </c>
      <c r="Z24" s="139">
        <f t="shared" si="24"/>
        <v>0</v>
      </c>
      <c r="AA24" s="139">
        <f t="shared" si="24"/>
        <v>0</v>
      </c>
      <c r="AB24" s="139">
        <f t="shared" si="24"/>
        <v>0</v>
      </c>
      <c r="AC24" s="139">
        <f t="shared" si="24"/>
        <v>0</v>
      </c>
      <c r="AD24" s="139">
        <f t="shared" si="24"/>
        <v>0</v>
      </c>
      <c r="AE24" s="139">
        <f t="shared" si="24"/>
        <v>0</v>
      </c>
      <c r="AF24" s="139">
        <f t="shared" si="24"/>
        <v>0</v>
      </c>
      <c r="AG24" s="139">
        <f t="shared" si="24"/>
        <v>0</v>
      </c>
      <c r="AH24" s="139"/>
      <c r="AI24" s="139"/>
      <c r="AJ24" s="139"/>
      <c r="AK24" s="139"/>
      <c r="AL24" s="139">
        <f t="shared" si="24"/>
        <v>0</v>
      </c>
      <c r="AM24" s="139"/>
      <c r="AN24" s="139"/>
      <c r="AO24" s="139"/>
      <c r="AP24" s="139"/>
      <c r="AQ24" s="139"/>
      <c r="AR24" s="139"/>
      <c r="AS24" s="139"/>
      <c r="AT24" s="139"/>
      <c r="AU24" s="139"/>
      <c r="AV24" s="141"/>
      <c r="AW24" s="141"/>
      <c r="AX24" s="141"/>
      <c r="AY24" s="141"/>
      <c r="AZ24" s="141"/>
      <c r="BA24" s="141"/>
      <c r="BB24" s="141"/>
      <c r="BC24" s="141"/>
      <c r="BD24" s="141"/>
      <c r="BE24" s="141"/>
      <c r="BF24" s="24"/>
      <c r="BG24" s="24"/>
      <c r="BH24" s="142">
        <f>+BH25</f>
        <v>0</v>
      </c>
      <c r="BI24" s="142">
        <f t="shared" ref="BI24:BT25" si="25">+BI25</f>
        <v>0</v>
      </c>
      <c r="BJ24" s="142">
        <f t="shared" si="25"/>
        <v>3951</v>
      </c>
      <c r="BK24" s="142">
        <f t="shared" si="25"/>
        <v>0</v>
      </c>
      <c r="BL24" s="142">
        <f t="shared" si="25"/>
        <v>312261</v>
      </c>
      <c r="BM24" s="142">
        <f t="shared" si="25"/>
        <v>-312261</v>
      </c>
      <c r="BN24" s="142"/>
      <c r="BO24" s="142"/>
      <c r="BP24" s="142"/>
      <c r="BQ24" s="142"/>
      <c r="BR24" s="142"/>
      <c r="BS24" s="143"/>
      <c r="BT24" s="144">
        <f t="shared" si="25"/>
        <v>3951</v>
      </c>
      <c r="BX24" s="3">
        <f t="shared" si="4"/>
        <v>0</v>
      </c>
      <c r="BY24" s="3">
        <f t="shared" si="3"/>
        <v>-3951</v>
      </c>
      <c r="BZ24" s="3">
        <f t="shared" si="5"/>
        <v>3951</v>
      </c>
      <c r="CA24" s="3">
        <f t="shared" si="6"/>
        <v>0</v>
      </c>
      <c r="CB24" s="3">
        <f t="shared" si="7"/>
        <v>3951</v>
      </c>
      <c r="CC24" s="3">
        <f t="shared" si="8"/>
        <v>0</v>
      </c>
      <c r="CD24" s="3">
        <f t="shared" si="9"/>
        <v>0</v>
      </c>
      <c r="CE24" s="3">
        <f t="shared" si="10"/>
        <v>0</v>
      </c>
      <c r="CF24" s="3">
        <f t="shared" si="11"/>
        <v>3951</v>
      </c>
    </row>
    <row r="25" spans="1:85" ht="15" hidden="1" x14ac:dyDescent="0.25">
      <c r="A25" s="145"/>
      <c r="B25" s="146" t="s">
        <v>90</v>
      </c>
      <c r="C25" s="146"/>
      <c r="D25" s="146"/>
      <c r="E25" s="147" t="s">
        <v>91</v>
      </c>
      <c r="F25" s="148">
        <f>+F26</f>
        <v>3951000</v>
      </c>
      <c r="G25" s="149">
        <f t="shared" si="23"/>
        <v>0</v>
      </c>
      <c r="H25" s="149">
        <f t="shared" si="23"/>
        <v>0</v>
      </c>
      <c r="I25" s="149">
        <f t="shared" si="23"/>
        <v>0</v>
      </c>
      <c r="J25" s="149">
        <f t="shared" si="23"/>
        <v>0</v>
      </c>
      <c r="K25" s="149">
        <f t="shared" si="23"/>
        <v>0</v>
      </c>
      <c r="L25" s="149">
        <f t="shared" si="23"/>
        <v>0</v>
      </c>
      <c r="M25" s="149">
        <f t="shared" si="23"/>
        <v>0</v>
      </c>
      <c r="N25" s="149">
        <f t="shared" si="23"/>
        <v>0</v>
      </c>
      <c r="O25" s="149">
        <f t="shared" si="23"/>
        <v>0</v>
      </c>
      <c r="P25" s="149">
        <f t="shared" si="23"/>
        <v>0</v>
      </c>
      <c r="Q25" s="149">
        <f t="shared" si="23"/>
        <v>0</v>
      </c>
      <c r="R25" s="149">
        <f t="shared" si="23"/>
        <v>0</v>
      </c>
      <c r="S25" s="149"/>
      <c r="T25" s="149"/>
      <c r="U25" s="150">
        <f t="shared" si="23"/>
        <v>3951000</v>
      </c>
      <c r="V25" s="150">
        <f t="shared" si="23"/>
        <v>0</v>
      </c>
      <c r="W25" s="149">
        <f t="shared" si="23"/>
        <v>0</v>
      </c>
      <c r="X25" s="149">
        <f t="shared" si="24"/>
        <v>0</v>
      </c>
      <c r="Y25" s="149">
        <f t="shared" si="24"/>
        <v>0</v>
      </c>
      <c r="Z25" s="149">
        <f t="shared" si="24"/>
        <v>0</v>
      </c>
      <c r="AA25" s="149">
        <f t="shared" si="24"/>
        <v>0</v>
      </c>
      <c r="AB25" s="149">
        <f t="shared" si="24"/>
        <v>0</v>
      </c>
      <c r="AC25" s="149">
        <f t="shared" si="24"/>
        <v>0</v>
      </c>
      <c r="AD25" s="149">
        <f t="shared" si="24"/>
        <v>0</v>
      </c>
      <c r="AE25" s="149">
        <f t="shared" si="24"/>
        <v>0</v>
      </c>
      <c r="AF25" s="149">
        <f t="shared" si="24"/>
        <v>0</v>
      </c>
      <c r="AG25" s="149">
        <f t="shared" si="24"/>
        <v>0</v>
      </c>
      <c r="AH25" s="149"/>
      <c r="AI25" s="149"/>
      <c r="AJ25" s="149"/>
      <c r="AK25" s="149"/>
      <c r="AL25" s="149">
        <f t="shared" si="24"/>
        <v>0</v>
      </c>
      <c r="AM25" s="149"/>
      <c r="AN25" s="149"/>
      <c r="AO25" s="149"/>
      <c r="AP25" s="149"/>
      <c r="AQ25" s="149"/>
      <c r="AR25" s="149"/>
      <c r="AS25" s="149"/>
      <c r="AT25" s="149"/>
      <c r="AU25" s="149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40"/>
      <c r="BG25" s="40"/>
      <c r="BH25" s="148">
        <f>+BH26</f>
        <v>0</v>
      </c>
      <c r="BI25" s="148">
        <f t="shared" si="25"/>
        <v>0</v>
      </c>
      <c r="BJ25" s="148">
        <f t="shared" si="25"/>
        <v>3951</v>
      </c>
      <c r="BK25" s="148">
        <f t="shared" si="25"/>
        <v>0</v>
      </c>
      <c r="BL25" s="148">
        <f t="shared" si="25"/>
        <v>312261</v>
      </c>
      <c r="BM25" s="148">
        <f t="shared" si="25"/>
        <v>-312261</v>
      </c>
      <c r="BN25" s="148"/>
      <c r="BO25" s="148"/>
      <c r="BP25" s="148"/>
      <c r="BQ25" s="148"/>
      <c r="BR25" s="148"/>
      <c r="BS25" s="149"/>
      <c r="BT25" s="152">
        <f t="shared" si="25"/>
        <v>3951</v>
      </c>
      <c r="BX25" s="3">
        <f t="shared" si="4"/>
        <v>0</v>
      </c>
      <c r="BY25" s="3">
        <f t="shared" si="3"/>
        <v>-3951</v>
      </c>
      <c r="BZ25" s="3">
        <f t="shared" si="5"/>
        <v>3951</v>
      </c>
      <c r="CA25" s="3">
        <f t="shared" si="6"/>
        <v>0</v>
      </c>
      <c r="CB25" s="3">
        <f t="shared" si="7"/>
        <v>3951</v>
      </c>
      <c r="CC25" s="3">
        <f t="shared" si="8"/>
        <v>0</v>
      </c>
      <c r="CD25" s="3">
        <f t="shared" si="9"/>
        <v>0</v>
      </c>
      <c r="CE25" s="3">
        <f t="shared" si="10"/>
        <v>0</v>
      </c>
      <c r="CF25" s="3">
        <f t="shared" si="11"/>
        <v>3951</v>
      </c>
      <c r="CG25" s="3">
        <f>+BX25-CF25</f>
        <v>-3951</v>
      </c>
    </row>
    <row r="26" spans="1:85" ht="25.5" hidden="1" x14ac:dyDescent="0.25">
      <c r="A26" s="145"/>
      <c r="B26" s="146"/>
      <c r="C26" s="146" t="s">
        <v>92</v>
      </c>
      <c r="D26" s="146"/>
      <c r="E26" s="147" t="s">
        <v>93</v>
      </c>
      <c r="F26" s="148">
        <v>3951000</v>
      </c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4">
        <f>SUM(F26:T26)</f>
        <v>3951000</v>
      </c>
      <c r="V26" s="134">
        <f>SUM(G26:S26)</f>
        <v>0</v>
      </c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24"/>
      <c r="BG26" s="24"/>
      <c r="BH26" s="135">
        <f>+BH158</f>
        <v>0</v>
      </c>
      <c r="BI26" s="153">
        <f>3951-3951</f>
        <v>0</v>
      </c>
      <c r="BJ26" s="154">
        <v>3951</v>
      </c>
      <c r="BK26" s="154"/>
      <c r="BL26" s="153">
        <v>312261</v>
      </c>
      <c r="BM26" s="154">
        <v>-312261</v>
      </c>
      <c r="BN26" s="135"/>
      <c r="BO26" s="135"/>
      <c r="BP26" s="135"/>
      <c r="BQ26" s="135"/>
      <c r="BR26" s="135"/>
      <c r="BS26" s="135"/>
      <c r="BT26" s="137">
        <f>SUM(BH26:BS26)</f>
        <v>3951</v>
      </c>
      <c r="BX26" s="3">
        <f t="shared" si="4"/>
        <v>0</v>
      </c>
      <c r="BY26" s="3">
        <f t="shared" si="3"/>
        <v>-3951</v>
      </c>
      <c r="BZ26" s="3">
        <f t="shared" si="5"/>
        <v>3951</v>
      </c>
      <c r="CA26" s="3">
        <f t="shared" si="6"/>
        <v>0</v>
      </c>
      <c r="CB26" s="3">
        <f t="shared" si="7"/>
        <v>3951</v>
      </c>
      <c r="CC26" s="3">
        <f t="shared" si="8"/>
        <v>0</v>
      </c>
      <c r="CD26" s="3">
        <f t="shared" si="9"/>
        <v>0</v>
      </c>
      <c r="CE26" s="3">
        <f t="shared" si="10"/>
        <v>0</v>
      </c>
      <c r="CF26" s="3">
        <f t="shared" si="11"/>
        <v>3951</v>
      </c>
      <c r="CG26" s="3">
        <f t="shared" ref="CG26:CG89" si="26">+BX26-CF26</f>
        <v>-3951</v>
      </c>
    </row>
    <row r="27" spans="1:85" hidden="1" thickBot="1" x14ac:dyDescent="0.3">
      <c r="A27" s="155" t="s">
        <v>109</v>
      </c>
      <c r="B27" s="156"/>
      <c r="C27" s="156"/>
      <c r="D27" s="156"/>
      <c r="E27" s="157" t="s">
        <v>110</v>
      </c>
      <c r="F27" s="158"/>
      <c r="G27" s="159"/>
      <c r="H27" s="159"/>
      <c r="I27" s="159"/>
      <c r="J27" s="159">
        <v>132043000</v>
      </c>
      <c r="K27" s="159"/>
      <c r="L27" s="159"/>
      <c r="M27" s="159"/>
      <c r="N27" s="159"/>
      <c r="O27" s="159">
        <v>687756000</v>
      </c>
      <c r="P27" s="159"/>
      <c r="Q27" s="159"/>
      <c r="R27" s="159"/>
      <c r="S27" s="159"/>
      <c r="T27" s="159"/>
      <c r="U27" s="134">
        <f>SUM(F27:R27)</f>
        <v>819799000</v>
      </c>
      <c r="V27" s="134">
        <f>SUM(G27:S27)</f>
        <v>819799000</v>
      </c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60"/>
      <c r="BG27" s="160"/>
      <c r="BH27" s="161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6"/>
      <c r="BT27" s="162">
        <f>+BH27</f>
        <v>0</v>
      </c>
      <c r="BX27" s="3">
        <f t="shared" si="4"/>
        <v>0</v>
      </c>
      <c r="BY27" s="3">
        <f t="shared" si="3"/>
        <v>0</v>
      </c>
      <c r="BZ27" s="3">
        <f t="shared" si="5"/>
        <v>0</v>
      </c>
      <c r="CA27" s="3">
        <f t="shared" si="6"/>
        <v>0</v>
      </c>
      <c r="CB27" s="3">
        <f t="shared" si="7"/>
        <v>0</v>
      </c>
      <c r="CC27" s="3">
        <f t="shared" si="8"/>
        <v>0</v>
      </c>
      <c r="CD27" s="3">
        <f t="shared" si="9"/>
        <v>0</v>
      </c>
      <c r="CE27" s="3">
        <f t="shared" si="10"/>
        <v>0</v>
      </c>
      <c r="CF27" s="3">
        <f t="shared" si="11"/>
        <v>0</v>
      </c>
      <c r="CG27" s="3">
        <f t="shared" si="26"/>
        <v>0</v>
      </c>
    </row>
    <row r="28" spans="1:85" thickBot="1" x14ac:dyDescent="0.3">
      <c r="A28" s="163"/>
      <c r="B28" s="164"/>
      <c r="C28" s="164"/>
      <c r="D28" s="164"/>
      <c r="E28" s="74" t="s">
        <v>111</v>
      </c>
      <c r="F28" s="75">
        <f>+F29+F87+F139+F142+F158+F168+F156+F154</f>
        <v>4571232000</v>
      </c>
      <c r="G28" s="76">
        <f t="shared" ref="G28:T28" si="27">+G29+G87+G139+G142+G158+G166+G168+G156+G154</f>
        <v>14152000</v>
      </c>
      <c r="H28" s="76">
        <f t="shared" si="27"/>
        <v>0</v>
      </c>
      <c r="I28" s="76">
        <f t="shared" si="27"/>
        <v>187374000</v>
      </c>
      <c r="J28" s="76">
        <f t="shared" si="27"/>
        <v>132043001</v>
      </c>
      <c r="K28" s="76">
        <f t="shared" si="27"/>
        <v>99528000</v>
      </c>
      <c r="L28" s="76">
        <f t="shared" si="27"/>
        <v>2500000</v>
      </c>
      <c r="M28" s="76">
        <f t="shared" si="27"/>
        <v>60586000</v>
      </c>
      <c r="N28" s="76">
        <f t="shared" si="27"/>
        <v>65000000</v>
      </c>
      <c r="O28" s="76">
        <f t="shared" si="27"/>
        <v>0</v>
      </c>
      <c r="P28" s="76">
        <f t="shared" si="27"/>
        <v>1176000</v>
      </c>
      <c r="Q28" s="76">
        <f t="shared" si="27"/>
        <v>20177000</v>
      </c>
      <c r="R28" s="76">
        <f t="shared" si="27"/>
        <v>48747000</v>
      </c>
      <c r="S28" s="76">
        <f t="shared" si="27"/>
        <v>46114000</v>
      </c>
      <c r="T28" s="76">
        <f t="shared" si="27"/>
        <v>46512000</v>
      </c>
      <c r="U28" s="15">
        <f>+U29+U87+U139+U142+U158+U168+U156+U154</f>
        <v>5163098000</v>
      </c>
      <c r="V28" s="15">
        <f>+V29+V87+V139+V142+V158+V168+V156+V154+V166</f>
        <v>5295141001</v>
      </c>
      <c r="W28" s="76">
        <f t="shared" ref="W28:AG28" si="28">+W29+W87+W139+W142+W158+W166+W168+W156+W154</f>
        <v>0</v>
      </c>
      <c r="X28" s="76">
        <f t="shared" si="28"/>
        <v>0</v>
      </c>
      <c r="Y28" s="76">
        <f t="shared" si="28"/>
        <v>0</v>
      </c>
      <c r="Z28" s="76">
        <f t="shared" si="28"/>
        <v>0</v>
      </c>
      <c r="AA28" s="76">
        <f t="shared" si="28"/>
        <v>0</v>
      </c>
      <c r="AB28" s="76">
        <f t="shared" si="28"/>
        <v>0</v>
      </c>
      <c r="AC28" s="76">
        <f t="shared" si="28"/>
        <v>0</v>
      </c>
      <c r="AD28" s="76">
        <f t="shared" si="28"/>
        <v>0</v>
      </c>
      <c r="AE28" s="76">
        <f t="shared" si="28"/>
        <v>0</v>
      </c>
      <c r="AF28" s="76">
        <f t="shared" si="28"/>
        <v>0</v>
      </c>
      <c r="AG28" s="76">
        <f t="shared" si="28"/>
        <v>0</v>
      </c>
      <c r="AH28" s="76"/>
      <c r="AI28" s="76"/>
      <c r="AJ28" s="76"/>
      <c r="AK28" s="76"/>
      <c r="AL28" s="76">
        <f>+AL29+AL87+AL139+AL142+AL158+AL166+AL168+AL156+AL154</f>
        <v>0</v>
      </c>
      <c r="AM28" s="76"/>
      <c r="AN28" s="76"/>
      <c r="AO28" s="76"/>
      <c r="AP28" s="76"/>
      <c r="AQ28" s="76"/>
      <c r="AR28" s="76"/>
      <c r="AS28" s="76"/>
      <c r="AT28" s="76"/>
      <c r="AU28" s="76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3"/>
      <c r="BG28" s="3"/>
      <c r="BH28" s="165">
        <f t="shared" ref="BH28:BS28" si="29">+BH29+BH87+BH139+BH142+BH158+BH168+BH156+BH154</f>
        <v>271869673</v>
      </c>
      <c r="BI28" s="165">
        <f t="shared" si="29"/>
        <v>310753050</v>
      </c>
      <c r="BJ28" s="165">
        <f t="shared" si="29"/>
        <v>446011659</v>
      </c>
      <c r="BK28" s="165">
        <f t="shared" si="29"/>
        <v>415093939</v>
      </c>
      <c r="BL28" s="165">
        <f t="shared" si="29"/>
        <v>496206975</v>
      </c>
      <c r="BM28" s="165">
        <f t="shared" si="29"/>
        <v>493158091</v>
      </c>
      <c r="BN28" s="165">
        <f t="shared" si="29"/>
        <v>356594384</v>
      </c>
      <c r="BO28" s="165">
        <f t="shared" si="29"/>
        <v>314818122</v>
      </c>
      <c r="BP28" s="165">
        <f t="shared" si="29"/>
        <v>535737155</v>
      </c>
      <c r="BQ28" s="165">
        <f t="shared" si="29"/>
        <v>0</v>
      </c>
      <c r="BR28" s="165">
        <f t="shared" si="29"/>
        <v>0</v>
      </c>
      <c r="BS28" s="165">
        <f t="shared" si="29"/>
        <v>0</v>
      </c>
      <c r="BT28" s="165">
        <f>+BT29+BT87+BT139+BT142+BT158+BT168+BT156+BT154</f>
        <v>3640243048</v>
      </c>
      <c r="BU28" s="9">
        <v>3640243048</v>
      </c>
      <c r="BW28" s="12">
        <f>+BT28-BU28</f>
        <v>0</v>
      </c>
      <c r="BX28" s="3">
        <f t="shared" si="4"/>
        <v>0</v>
      </c>
      <c r="BY28" s="3">
        <f t="shared" si="3"/>
        <v>-3640243048</v>
      </c>
      <c r="BZ28" s="3">
        <f>SUM(BH28:BJ28)</f>
        <v>1028634382</v>
      </c>
      <c r="CA28" s="3">
        <f>SUM(BK28:BM28)</f>
        <v>1404459005</v>
      </c>
      <c r="CB28" s="3">
        <f t="shared" si="7"/>
        <v>2433093387</v>
      </c>
      <c r="CC28" s="3">
        <f t="shared" si="8"/>
        <v>1207149661</v>
      </c>
      <c r="CD28" s="3">
        <f t="shared" si="9"/>
        <v>0</v>
      </c>
      <c r="CE28" s="3">
        <f t="shared" si="10"/>
        <v>1207149661</v>
      </c>
      <c r="CF28" s="3">
        <f t="shared" si="11"/>
        <v>3640243048</v>
      </c>
      <c r="CG28" s="3">
        <f t="shared" si="26"/>
        <v>-3640243048</v>
      </c>
    </row>
    <row r="29" spans="1:85" ht="15" customHeight="1" x14ac:dyDescent="0.25">
      <c r="A29" s="166" t="s">
        <v>112</v>
      </c>
      <c r="B29" s="167"/>
      <c r="C29" s="167"/>
      <c r="D29" s="167"/>
      <c r="E29" s="168" t="s">
        <v>113</v>
      </c>
      <c r="F29" s="169">
        <f>+F30+F58+F81</f>
        <v>3307834000</v>
      </c>
      <c r="G29" s="169">
        <v>14152000</v>
      </c>
      <c r="H29" s="169">
        <f t="shared" ref="H29:P29" si="30">+H30+H58+H81</f>
        <v>0</v>
      </c>
      <c r="I29" s="169">
        <f t="shared" si="30"/>
        <v>0</v>
      </c>
      <c r="J29" s="169">
        <f t="shared" si="30"/>
        <v>0</v>
      </c>
      <c r="K29" s="169">
        <f t="shared" si="30"/>
        <v>0</v>
      </c>
      <c r="L29" s="169">
        <f t="shared" si="30"/>
        <v>0</v>
      </c>
      <c r="M29" s="169">
        <v>-10471000</v>
      </c>
      <c r="N29" s="169">
        <f t="shared" si="30"/>
        <v>0</v>
      </c>
      <c r="O29" s="169">
        <f t="shared" si="30"/>
        <v>0</v>
      </c>
      <c r="P29" s="169">
        <f t="shared" si="30"/>
        <v>0</v>
      </c>
      <c r="Q29" s="169">
        <v>-2946000</v>
      </c>
      <c r="R29" s="169">
        <v>48747000</v>
      </c>
      <c r="S29" s="169">
        <v>-11392000</v>
      </c>
      <c r="T29" s="169">
        <v>-11480000</v>
      </c>
      <c r="U29" s="170">
        <f>SUM(F29:T29)</f>
        <v>3334444000</v>
      </c>
      <c r="V29" s="170">
        <f>SUM(F29:T29)</f>
        <v>3334444000</v>
      </c>
      <c r="W29" s="171"/>
      <c r="X29" s="171"/>
      <c r="Y29" s="171"/>
      <c r="Z29" s="171"/>
      <c r="AA29" s="171"/>
      <c r="AB29" s="171"/>
      <c r="AC29" s="172"/>
      <c r="AD29" s="171"/>
      <c r="AE29" s="171"/>
      <c r="AF29" s="171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>
        <f>SUM(V29:AT29)</f>
        <v>3334444000</v>
      </c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4"/>
      <c r="BG29" s="174"/>
      <c r="BH29" s="175">
        <f>+BH30+BH58+BH81</f>
        <v>225183211</v>
      </c>
      <c r="BI29" s="176">
        <f t="shared" ref="BI29:BS29" si="31">+BI30+BI58+BI81</f>
        <v>214420853</v>
      </c>
      <c r="BJ29" s="176">
        <f t="shared" si="31"/>
        <v>382255847</v>
      </c>
      <c r="BK29" s="176">
        <f t="shared" si="31"/>
        <v>210963751</v>
      </c>
      <c r="BL29" s="176">
        <f t="shared" si="31"/>
        <v>218550329</v>
      </c>
      <c r="BM29" s="176">
        <f t="shared" si="31"/>
        <v>386017866</v>
      </c>
      <c r="BN29" s="176">
        <f t="shared" si="31"/>
        <v>228051807</v>
      </c>
      <c r="BO29" s="176">
        <f t="shared" si="31"/>
        <v>234950939</v>
      </c>
      <c r="BP29" s="176">
        <f t="shared" si="31"/>
        <v>409102217</v>
      </c>
      <c r="BQ29" s="176">
        <f t="shared" si="31"/>
        <v>0</v>
      </c>
      <c r="BR29" s="176">
        <f t="shared" si="31"/>
        <v>0</v>
      </c>
      <c r="BS29" s="176">
        <f t="shared" si="31"/>
        <v>0</v>
      </c>
      <c r="BT29" s="176">
        <f>SUM(BH29:BS29)</f>
        <v>2509496820</v>
      </c>
      <c r="BU29" s="177">
        <f>+BT29/AU29</f>
        <v>0.75259828025301967</v>
      </c>
      <c r="BV29" s="178"/>
      <c r="BW29" s="178"/>
      <c r="BX29" s="3">
        <f t="shared" si="4"/>
        <v>3334444000</v>
      </c>
      <c r="BY29" s="3">
        <f t="shared" si="3"/>
        <v>824947180</v>
      </c>
      <c r="BZ29" s="3">
        <f t="shared" si="5"/>
        <v>821859911</v>
      </c>
      <c r="CA29" s="3">
        <f t="shared" si="6"/>
        <v>815531946</v>
      </c>
      <c r="CB29" s="3">
        <f t="shared" si="7"/>
        <v>1637391857</v>
      </c>
      <c r="CC29" s="3">
        <f t="shared" si="8"/>
        <v>872104963</v>
      </c>
      <c r="CD29" s="3">
        <f t="shared" si="9"/>
        <v>0</v>
      </c>
      <c r="CE29" s="3">
        <f t="shared" si="10"/>
        <v>872104963</v>
      </c>
      <c r="CF29" s="3">
        <f t="shared" si="11"/>
        <v>2509496820</v>
      </c>
      <c r="CG29" s="3">
        <f t="shared" si="26"/>
        <v>824947180</v>
      </c>
    </row>
    <row r="30" spans="1:85" ht="15" customHeight="1" x14ac:dyDescent="0.25">
      <c r="A30" s="179">
        <v>21</v>
      </c>
      <c r="B30" s="180" t="s">
        <v>100</v>
      </c>
      <c r="C30" s="180"/>
      <c r="D30" s="180"/>
      <c r="E30" s="181" t="s">
        <v>114</v>
      </c>
      <c r="F30" s="132">
        <f>+F31+F42+F45+F48+F53</f>
        <v>1095949000</v>
      </c>
      <c r="G30" s="182"/>
      <c r="H30" s="182"/>
      <c r="I30" s="182"/>
      <c r="J30" s="182"/>
      <c r="K30" s="182"/>
      <c r="L30" s="182"/>
      <c r="M30" s="183"/>
      <c r="N30" s="182"/>
      <c r="O30" s="182"/>
      <c r="P30" s="182"/>
      <c r="Q30" s="183"/>
      <c r="R30" s="183"/>
      <c r="S30" s="183"/>
      <c r="T30" s="183"/>
      <c r="U30" s="170">
        <f>SUM(F30:T30)</f>
        <v>1095949000</v>
      </c>
      <c r="V30" s="170">
        <v>1127222000</v>
      </c>
      <c r="W30" s="182"/>
      <c r="X30" s="182"/>
      <c r="Y30" s="182"/>
      <c r="Z30" s="182"/>
      <c r="AA30" s="182"/>
      <c r="AB30" s="182"/>
      <c r="AC30" s="183"/>
      <c r="AD30" s="182"/>
      <c r="AE30" s="182"/>
      <c r="AF30" s="182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72">
        <f t="shared" ref="AU30:AU41" si="32">SUM(V30:AT30)</f>
        <v>1127222000</v>
      </c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24"/>
      <c r="BG30" s="24"/>
      <c r="BH30" s="184">
        <f>+BH31+BH42+BH45+BH48+BH53</f>
        <v>66522502</v>
      </c>
      <c r="BI30" s="184">
        <f t="shared" ref="BI30:BM30" si="33">+BI31+BI42+BI45+BI48+BI53</f>
        <v>70668279</v>
      </c>
      <c r="BJ30" s="184">
        <f>+BJ31+BJ42+BJ45+BJ48+BJ53</f>
        <v>119765711</v>
      </c>
      <c r="BK30" s="184">
        <f t="shared" si="33"/>
        <v>64881890</v>
      </c>
      <c r="BL30" s="184">
        <f t="shared" si="33"/>
        <v>67035312</v>
      </c>
      <c r="BM30" s="184">
        <f t="shared" si="33"/>
        <v>119466491</v>
      </c>
      <c r="BN30" s="184">
        <f>+BN31+BN42+BN45+BN48+BN53</f>
        <v>77077233</v>
      </c>
      <c r="BO30" s="184">
        <f>+BO31+BO42+BO45+BO48+BO53</f>
        <v>84016702</v>
      </c>
      <c r="BP30" s="184">
        <f>+BP31+BP42+BP45+BP48+BP53</f>
        <v>151543069</v>
      </c>
      <c r="BQ30" s="184">
        <f t="shared" ref="BQ30:BS30" si="34">+BQ31+BQ42+BQ45+BQ48+BQ53</f>
        <v>0</v>
      </c>
      <c r="BR30" s="184">
        <f t="shared" si="34"/>
        <v>0</v>
      </c>
      <c r="BS30" s="184">
        <f t="shared" si="34"/>
        <v>0</v>
      </c>
      <c r="BT30" s="190">
        <f>+BT31+BT42+BT45+BT48+BT53</f>
        <v>820977189</v>
      </c>
      <c r="BU30" s="185">
        <f>+BT30/V30</f>
        <v>0.72831899040295522</v>
      </c>
      <c r="BV30" s="186"/>
      <c r="BX30" s="3">
        <f t="shared" si="4"/>
        <v>1127222000</v>
      </c>
      <c r="BY30" s="3">
        <f t="shared" si="3"/>
        <v>306244811</v>
      </c>
      <c r="CA30" s="3">
        <f t="shared" si="6"/>
        <v>251383693</v>
      </c>
      <c r="CB30" s="3">
        <f t="shared" si="7"/>
        <v>251383693</v>
      </c>
      <c r="CC30" s="3">
        <f t="shared" si="8"/>
        <v>312637004</v>
      </c>
      <c r="CD30" s="3">
        <f t="shared" si="9"/>
        <v>0</v>
      </c>
      <c r="CE30" s="3">
        <f t="shared" si="10"/>
        <v>312637004</v>
      </c>
      <c r="CF30" s="3">
        <f t="shared" si="11"/>
        <v>564020697</v>
      </c>
      <c r="CG30" s="3">
        <f t="shared" si="26"/>
        <v>563201303</v>
      </c>
    </row>
    <row r="31" spans="1:85" ht="15" customHeight="1" x14ac:dyDescent="0.25">
      <c r="A31" s="179">
        <v>21</v>
      </c>
      <c r="B31" s="180" t="s">
        <v>100</v>
      </c>
      <c r="C31" s="180" t="s">
        <v>92</v>
      </c>
      <c r="D31" s="180"/>
      <c r="E31" s="181" t="s">
        <v>115</v>
      </c>
      <c r="F31" s="132">
        <f>SUM(F32:F41)</f>
        <v>990102000</v>
      </c>
      <c r="G31" s="182"/>
      <c r="H31" s="182"/>
      <c r="I31" s="182"/>
      <c r="J31" s="182"/>
      <c r="K31" s="182"/>
      <c r="L31" s="182"/>
      <c r="M31" s="183"/>
      <c r="N31" s="182"/>
      <c r="O31" s="182"/>
      <c r="P31" s="182"/>
      <c r="Q31" s="183"/>
      <c r="R31" s="183"/>
      <c r="S31" s="183"/>
      <c r="T31" s="183"/>
      <c r="U31" s="170">
        <f t="shared" ref="U31:U94" si="35">SUM(F31:T31)</f>
        <v>990102000</v>
      </c>
      <c r="V31" s="170">
        <v>951556000</v>
      </c>
      <c r="W31" s="182"/>
      <c r="X31" s="182"/>
      <c r="Y31" s="182"/>
      <c r="Z31" s="182"/>
      <c r="AA31" s="182"/>
      <c r="AB31" s="182"/>
      <c r="AC31" s="183"/>
      <c r="AD31" s="182"/>
      <c r="AE31" s="182"/>
      <c r="AF31" s="182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72">
        <f t="shared" si="32"/>
        <v>951556000</v>
      </c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24"/>
      <c r="BG31" s="24"/>
      <c r="BH31" s="184">
        <f>SUM(BH32:BH41)</f>
        <v>58269085</v>
      </c>
      <c r="BI31" s="184">
        <f t="shared" ref="BI31:BM31" si="36">SUM(BI32:BI41)</f>
        <v>63222301</v>
      </c>
      <c r="BJ31" s="184">
        <f>SUM(BJ32:BJ41)</f>
        <v>88835666</v>
      </c>
      <c r="BK31" s="184">
        <f t="shared" si="36"/>
        <v>58995672</v>
      </c>
      <c r="BL31" s="184">
        <f t="shared" si="36"/>
        <v>59298764</v>
      </c>
      <c r="BM31" s="184">
        <f t="shared" si="36"/>
        <v>90207692</v>
      </c>
      <c r="BN31" s="184">
        <f>SUM(BN32:BN41)</f>
        <v>69457595</v>
      </c>
      <c r="BO31" s="184">
        <f>SUM(BO32:BO41)</f>
        <v>75588723</v>
      </c>
      <c r="BP31" s="184">
        <f>SUM(BP32:BP41)</f>
        <v>117124654</v>
      </c>
      <c r="BQ31" s="184">
        <f t="shared" ref="BQ31:BS31" si="37">SUM(BQ32:BQ41)</f>
        <v>0</v>
      </c>
      <c r="BR31" s="184">
        <f t="shared" si="37"/>
        <v>0</v>
      </c>
      <c r="BS31" s="184">
        <f t="shared" si="37"/>
        <v>0</v>
      </c>
      <c r="BT31" s="190">
        <f>SUM(BT32:BT41)</f>
        <v>681000152</v>
      </c>
      <c r="BU31"/>
      <c r="BV31"/>
      <c r="BX31" s="3">
        <f t="shared" si="4"/>
        <v>951556000</v>
      </c>
      <c r="BY31" s="3">
        <f t="shared" si="3"/>
        <v>270555848</v>
      </c>
      <c r="CA31" s="3">
        <f t="shared" si="6"/>
        <v>208502128</v>
      </c>
      <c r="CB31" s="3">
        <f t="shared" si="7"/>
        <v>208502128</v>
      </c>
      <c r="CC31" s="3">
        <f t="shared" si="8"/>
        <v>262170972</v>
      </c>
      <c r="CD31" s="3">
        <f t="shared" si="9"/>
        <v>0</v>
      </c>
      <c r="CE31" s="3">
        <f t="shared" si="10"/>
        <v>262170972</v>
      </c>
      <c r="CF31" s="3">
        <f t="shared" si="11"/>
        <v>470673100</v>
      </c>
      <c r="CG31" s="3">
        <f t="shared" si="26"/>
        <v>480882900</v>
      </c>
    </row>
    <row r="32" spans="1:85" ht="15" customHeight="1" x14ac:dyDescent="0.25">
      <c r="A32" s="179">
        <v>21</v>
      </c>
      <c r="B32" s="180" t="s">
        <v>100</v>
      </c>
      <c r="C32" s="180" t="s">
        <v>92</v>
      </c>
      <c r="D32" s="180" t="s">
        <v>92</v>
      </c>
      <c r="E32" s="187" t="s">
        <v>116</v>
      </c>
      <c r="F32" s="132">
        <v>268674000</v>
      </c>
      <c r="G32" s="182"/>
      <c r="H32" s="182"/>
      <c r="I32" s="182"/>
      <c r="J32" s="182"/>
      <c r="K32" s="182"/>
      <c r="L32" s="182"/>
      <c r="M32" s="183"/>
      <c r="N32" s="182"/>
      <c r="O32" s="182"/>
      <c r="P32" s="182"/>
      <c r="Q32" s="183"/>
      <c r="R32" s="183"/>
      <c r="S32" s="183"/>
      <c r="T32" s="183"/>
      <c r="U32" s="170">
        <f t="shared" si="35"/>
        <v>268674000</v>
      </c>
      <c r="V32" s="170">
        <v>207068000</v>
      </c>
      <c r="W32" s="182">
        <v>-63700000</v>
      </c>
      <c r="X32" s="182"/>
      <c r="Y32" s="182"/>
      <c r="Z32" s="182"/>
      <c r="AA32" s="182"/>
      <c r="AB32" s="182"/>
      <c r="AC32" s="183"/>
      <c r="AD32" s="182"/>
      <c r="AE32" s="182"/>
      <c r="AF32" s="182"/>
      <c r="AG32" s="183"/>
      <c r="AH32" s="183"/>
      <c r="AI32" s="183"/>
      <c r="AJ32" s="183"/>
      <c r="AK32" s="183"/>
      <c r="AL32" s="183"/>
      <c r="AM32" s="183">
        <v>-21000</v>
      </c>
      <c r="AN32" s="183"/>
      <c r="AO32" s="183"/>
      <c r="AP32" s="183"/>
      <c r="AQ32" s="183"/>
      <c r="AR32" s="183"/>
      <c r="AS32" s="183"/>
      <c r="AT32" s="183"/>
      <c r="AU32" s="188">
        <f>SUM(V32:AT32)</f>
        <v>143347000</v>
      </c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24"/>
      <c r="BG32" s="24"/>
      <c r="BH32" s="184">
        <v>13247224</v>
      </c>
      <c r="BI32" s="184">
        <v>14368243</v>
      </c>
      <c r="BJ32" s="184">
        <v>14430531</v>
      </c>
      <c r="BK32" s="184">
        <v>13254242</v>
      </c>
      <c r="BL32" s="184">
        <v>13306647</v>
      </c>
      <c r="BM32" s="184">
        <v>14678563</v>
      </c>
      <c r="BN32" s="184">
        <v>15107218</v>
      </c>
      <c r="BO32" s="184">
        <v>16284984</v>
      </c>
      <c r="BP32" s="184">
        <v>18346365</v>
      </c>
      <c r="BQ32" s="184"/>
      <c r="BR32" s="184"/>
      <c r="BS32" s="189"/>
      <c r="BT32" s="190">
        <f t="shared" ref="BT32:BT41" si="38">SUM(BH32:BS32)</f>
        <v>133024017</v>
      </c>
      <c r="BU32"/>
      <c r="BV32"/>
      <c r="BX32" s="3">
        <f t="shared" si="4"/>
        <v>143347000</v>
      </c>
      <c r="BY32" s="3">
        <f t="shared" si="3"/>
        <v>10322983</v>
      </c>
      <c r="CA32" s="3">
        <f t="shared" si="6"/>
        <v>41239452</v>
      </c>
      <c r="CB32" s="3">
        <f t="shared" si="7"/>
        <v>41239452</v>
      </c>
      <c r="CC32" s="3">
        <f t="shared" si="8"/>
        <v>49738567</v>
      </c>
      <c r="CD32" s="3">
        <f t="shared" si="9"/>
        <v>0</v>
      </c>
      <c r="CE32" s="3">
        <f t="shared" si="10"/>
        <v>49738567</v>
      </c>
      <c r="CF32" s="3">
        <f t="shared" si="11"/>
        <v>90978019</v>
      </c>
      <c r="CG32" s="3">
        <f t="shared" si="26"/>
        <v>52368981</v>
      </c>
    </row>
    <row r="33" spans="1:85" ht="15" customHeight="1" x14ac:dyDescent="0.25">
      <c r="A33" s="179">
        <v>21</v>
      </c>
      <c r="B33" s="180" t="s">
        <v>100</v>
      </c>
      <c r="C33" s="180" t="s">
        <v>92</v>
      </c>
      <c r="D33" s="180" t="s">
        <v>117</v>
      </c>
      <c r="E33" s="187" t="s">
        <v>118</v>
      </c>
      <c r="F33" s="132">
        <v>18503000</v>
      </c>
      <c r="G33" s="182"/>
      <c r="H33" s="182"/>
      <c r="I33" s="182"/>
      <c r="J33" s="182"/>
      <c r="K33" s="182"/>
      <c r="L33" s="182"/>
      <c r="M33" s="183"/>
      <c r="N33" s="182"/>
      <c r="O33" s="182"/>
      <c r="P33" s="182"/>
      <c r="Q33" s="183"/>
      <c r="R33" s="183"/>
      <c r="S33" s="183"/>
      <c r="T33" s="183"/>
      <c r="U33" s="191">
        <f t="shared" si="35"/>
        <v>18503000</v>
      </c>
      <c r="V33" s="191">
        <v>18503000</v>
      </c>
      <c r="W33" s="182"/>
      <c r="X33" s="182"/>
      <c r="Y33" s="182"/>
      <c r="Z33" s="182"/>
      <c r="AA33" s="182"/>
      <c r="AB33" s="182"/>
      <c r="AC33" s="183"/>
      <c r="AD33" s="182"/>
      <c r="AE33" s="182"/>
      <c r="AF33" s="182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8">
        <f t="shared" si="32"/>
        <v>18503000</v>
      </c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24"/>
      <c r="BG33" s="24"/>
      <c r="BH33" s="184">
        <v>1458635</v>
      </c>
      <c r="BI33" s="184">
        <v>1457982</v>
      </c>
      <c r="BJ33" s="184">
        <v>1469463</v>
      </c>
      <c r="BK33" s="184">
        <v>1373020</v>
      </c>
      <c r="BL33" s="184">
        <v>1320698</v>
      </c>
      <c r="BM33" s="184">
        <v>1355927</v>
      </c>
      <c r="BN33" s="184">
        <v>1321728</v>
      </c>
      <c r="BO33" s="184">
        <v>1240982</v>
      </c>
      <c r="BP33" s="184">
        <v>1151960</v>
      </c>
      <c r="BQ33" s="184"/>
      <c r="BR33" s="184"/>
      <c r="BS33" s="189"/>
      <c r="BT33" s="190">
        <f t="shared" si="38"/>
        <v>12150395</v>
      </c>
      <c r="BU33"/>
      <c r="BV33"/>
      <c r="BX33" s="3">
        <f t="shared" si="4"/>
        <v>18503000</v>
      </c>
      <c r="BY33" s="3">
        <f t="shared" si="3"/>
        <v>6352605</v>
      </c>
      <c r="CA33" s="3">
        <f t="shared" si="6"/>
        <v>4049645</v>
      </c>
      <c r="CB33" s="3">
        <f t="shared" si="7"/>
        <v>4049645</v>
      </c>
      <c r="CC33" s="3">
        <f t="shared" si="8"/>
        <v>3714670</v>
      </c>
      <c r="CD33" s="3">
        <f t="shared" si="9"/>
        <v>0</v>
      </c>
      <c r="CE33" s="3">
        <f t="shared" si="10"/>
        <v>3714670</v>
      </c>
      <c r="CF33" s="3">
        <f t="shared" si="11"/>
        <v>7764315</v>
      </c>
      <c r="CG33" s="3">
        <f t="shared" si="26"/>
        <v>10738685</v>
      </c>
    </row>
    <row r="34" spans="1:85" ht="15" customHeight="1" x14ac:dyDescent="0.25">
      <c r="A34" s="179">
        <v>21</v>
      </c>
      <c r="B34" s="180" t="s">
        <v>100</v>
      </c>
      <c r="C34" s="180" t="s">
        <v>92</v>
      </c>
      <c r="D34" s="180" t="s">
        <v>119</v>
      </c>
      <c r="E34" s="187" t="s">
        <v>120</v>
      </c>
      <c r="F34" s="132">
        <v>139500000</v>
      </c>
      <c r="G34" s="182"/>
      <c r="H34" s="182"/>
      <c r="I34" s="182"/>
      <c r="J34" s="182"/>
      <c r="K34" s="182"/>
      <c r="L34" s="182"/>
      <c r="M34" s="183"/>
      <c r="N34" s="182"/>
      <c r="O34" s="182"/>
      <c r="P34" s="182"/>
      <c r="Q34" s="183"/>
      <c r="R34" s="183"/>
      <c r="S34" s="183"/>
      <c r="T34" s="183"/>
      <c r="U34" s="170">
        <f t="shared" si="35"/>
        <v>139500000</v>
      </c>
      <c r="V34" s="170">
        <v>141500000</v>
      </c>
      <c r="W34" s="182"/>
      <c r="X34" s="182"/>
      <c r="Y34" s="182"/>
      <c r="Z34" s="182"/>
      <c r="AA34" s="182"/>
      <c r="AB34" s="182"/>
      <c r="AC34" s="183"/>
      <c r="AD34" s="182"/>
      <c r="AE34" s="182"/>
      <c r="AF34" s="182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8">
        <f t="shared" si="32"/>
        <v>141500000</v>
      </c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24"/>
      <c r="BG34" s="24"/>
      <c r="BH34" s="184">
        <v>10261983</v>
      </c>
      <c r="BI34" s="184">
        <v>11196187</v>
      </c>
      <c r="BJ34" s="184">
        <v>11246301</v>
      </c>
      <c r="BK34" s="184">
        <v>10613543</v>
      </c>
      <c r="BL34" s="184">
        <v>10618858</v>
      </c>
      <c r="BM34" s="184">
        <v>11783230</v>
      </c>
      <c r="BN34" s="184">
        <v>12068524</v>
      </c>
      <c r="BO34" s="184">
        <v>12861594</v>
      </c>
      <c r="BP34" s="184">
        <v>14601388</v>
      </c>
      <c r="BQ34" s="184"/>
      <c r="BR34" s="184"/>
      <c r="BS34" s="189"/>
      <c r="BT34" s="190">
        <f t="shared" si="38"/>
        <v>105251608</v>
      </c>
      <c r="BU34"/>
      <c r="BV34"/>
      <c r="BX34" s="3">
        <f t="shared" si="4"/>
        <v>141500000</v>
      </c>
      <c r="BY34" s="3">
        <f t="shared" si="3"/>
        <v>36248392</v>
      </c>
      <c r="CA34" s="3">
        <f t="shared" si="6"/>
        <v>33015631</v>
      </c>
      <c r="CB34" s="3">
        <f t="shared" si="7"/>
        <v>33015631</v>
      </c>
      <c r="CC34" s="3">
        <f t="shared" si="8"/>
        <v>39531506</v>
      </c>
      <c r="CD34" s="3">
        <f t="shared" si="9"/>
        <v>0</v>
      </c>
      <c r="CE34" s="3">
        <f t="shared" si="10"/>
        <v>39531506</v>
      </c>
      <c r="CF34" s="3">
        <f t="shared" si="11"/>
        <v>72547137</v>
      </c>
      <c r="CG34" s="3">
        <f t="shared" si="26"/>
        <v>68952863</v>
      </c>
    </row>
    <row r="35" spans="1:85" ht="15" customHeight="1" x14ac:dyDescent="0.25">
      <c r="A35" s="179">
        <v>21</v>
      </c>
      <c r="B35" s="180" t="s">
        <v>100</v>
      </c>
      <c r="C35" s="180" t="s">
        <v>92</v>
      </c>
      <c r="D35" s="180" t="s">
        <v>121</v>
      </c>
      <c r="E35" s="206" t="s">
        <v>122</v>
      </c>
      <c r="F35" s="132">
        <v>484000</v>
      </c>
      <c r="G35" s="182"/>
      <c r="H35" s="182"/>
      <c r="I35" s="182"/>
      <c r="J35" s="182"/>
      <c r="K35" s="182"/>
      <c r="L35" s="182"/>
      <c r="M35" s="183"/>
      <c r="N35" s="182"/>
      <c r="O35" s="182"/>
      <c r="P35" s="182"/>
      <c r="Q35" s="183"/>
      <c r="R35" s="183"/>
      <c r="S35" s="183"/>
      <c r="T35" s="183"/>
      <c r="U35" s="170">
        <f t="shared" si="35"/>
        <v>484000</v>
      </c>
      <c r="V35" s="170">
        <f t="shared" ref="V35:V94" si="39">SUM(F35:T35)</f>
        <v>484000</v>
      </c>
      <c r="W35" s="182"/>
      <c r="X35" s="182"/>
      <c r="Y35" s="182"/>
      <c r="Z35" s="182"/>
      <c r="AA35" s="182"/>
      <c r="AB35" s="182"/>
      <c r="AC35" s="183"/>
      <c r="AD35" s="182"/>
      <c r="AE35" s="182"/>
      <c r="AF35" s="182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8">
        <f t="shared" si="32"/>
        <v>484000</v>
      </c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24"/>
      <c r="BG35" s="24"/>
      <c r="BH35" s="184">
        <v>40018</v>
      </c>
      <c r="BI35" s="184">
        <v>40018</v>
      </c>
      <c r="BJ35" s="184">
        <v>40018</v>
      </c>
      <c r="BK35" s="184">
        <v>40018</v>
      </c>
      <c r="BL35" s="184">
        <v>46279</v>
      </c>
      <c r="BM35" s="184">
        <v>43217</v>
      </c>
      <c r="BN35" s="184">
        <v>43217</v>
      </c>
      <c r="BO35" s="184">
        <v>60542</v>
      </c>
      <c r="BP35" s="184">
        <v>46682</v>
      </c>
      <c r="BQ35" s="184"/>
      <c r="BR35" s="184"/>
      <c r="BS35" s="189"/>
      <c r="BT35" s="190">
        <f t="shared" si="38"/>
        <v>400009</v>
      </c>
      <c r="BU35"/>
      <c r="BV35"/>
      <c r="BX35" s="3">
        <f t="shared" si="4"/>
        <v>484000</v>
      </c>
      <c r="BY35" s="3">
        <f t="shared" si="3"/>
        <v>83991</v>
      </c>
      <c r="CA35" s="3">
        <f t="shared" si="6"/>
        <v>129514</v>
      </c>
      <c r="CB35" s="3">
        <f t="shared" si="7"/>
        <v>129514</v>
      </c>
      <c r="CC35" s="3">
        <f t="shared" si="8"/>
        <v>150441</v>
      </c>
      <c r="CD35" s="3">
        <f t="shared" si="9"/>
        <v>0</v>
      </c>
      <c r="CE35" s="3">
        <f t="shared" si="10"/>
        <v>150441</v>
      </c>
      <c r="CF35" s="3">
        <f t="shared" si="11"/>
        <v>279955</v>
      </c>
      <c r="CG35" s="3">
        <f t="shared" si="26"/>
        <v>204045</v>
      </c>
    </row>
    <row r="36" spans="1:85" ht="15" customHeight="1" x14ac:dyDescent="0.25">
      <c r="A36" s="179">
        <v>21</v>
      </c>
      <c r="B36" s="180" t="s">
        <v>100</v>
      </c>
      <c r="C36" s="180" t="s">
        <v>92</v>
      </c>
      <c r="D36" s="180" t="s">
        <v>123</v>
      </c>
      <c r="E36" s="206" t="s">
        <v>124</v>
      </c>
      <c r="F36" s="132"/>
      <c r="G36" s="182"/>
      <c r="H36" s="182"/>
      <c r="I36" s="182"/>
      <c r="J36" s="182"/>
      <c r="K36" s="182"/>
      <c r="L36" s="182"/>
      <c r="M36" s="183"/>
      <c r="N36" s="182"/>
      <c r="O36" s="182"/>
      <c r="P36" s="182"/>
      <c r="Q36" s="183"/>
      <c r="R36" s="183"/>
      <c r="S36" s="183"/>
      <c r="T36" s="183"/>
      <c r="U36" s="170">
        <f t="shared" si="35"/>
        <v>0</v>
      </c>
      <c r="V36" s="170">
        <v>710000</v>
      </c>
      <c r="W36" s="182"/>
      <c r="X36" s="182"/>
      <c r="Y36" s="182"/>
      <c r="Z36" s="182"/>
      <c r="AA36" s="182"/>
      <c r="AB36" s="182"/>
      <c r="AC36" s="183"/>
      <c r="AD36" s="182"/>
      <c r="AE36" s="182"/>
      <c r="AF36" s="182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8">
        <f t="shared" si="32"/>
        <v>710000</v>
      </c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24"/>
      <c r="BG36" s="24"/>
      <c r="BH36" s="184"/>
      <c r="BI36" s="184"/>
      <c r="BJ36" s="184"/>
      <c r="BK36" s="184"/>
      <c r="BL36" s="184"/>
      <c r="BM36" s="184"/>
      <c r="BN36" s="184">
        <v>117932</v>
      </c>
      <c r="BO36" s="184">
        <v>196553</v>
      </c>
      <c r="BP36" s="184">
        <v>196553</v>
      </c>
      <c r="BQ36" s="184"/>
      <c r="BR36" s="184"/>
      <c r="BS36" s="189"/>
      <c r="BT36" s="190">
        <f t="shared" si="38"/>
        <v>511038</v>
      </c>
      <c r="BU36"/>
      <c r="BV36"/>
      <c r="BX36" s="3">
        <f t="shared" si="4"/>
        <v>710000</v>
      </c>
      <c r="BY36" s="3">
        <f t="shared" si="3"/>
        <v>198962</v>
      </c>
      <c r="CA36" s="3">
        <f t="shared" si="6"/>
        <v>0</v>
      </c>
      <c r="CB36" s="3">
        <f t="shared" si="7"/>
        <v>0</v>
      </c>
      <c r="CC36" s="3">
        <f t="shared" si="8"/>
        <v>511038</v>
      </c>
      <c r="CD36" s="3">
        <f t="shared" si="9"/>
        <v>0</v>
      </c>
      <c r="CE36" s="3">
        <f t="shared" si="10"/>
        <v>511038</v>
      </c>
      <c r="CF36" s="3">
        <f t="shared" si="11"/>
        <v>511038</v>
      </c>
      <c r="CG36" s="3">
        <f t="shared" si="26"/>
        <v>198962</v>
      </c>
    </row>
    <row r="37" spans="1:85" ht="15" customHeight="1" x14ac:dyDescent="0.25">
      <c r="A37" s="179"/>
      <c r="B37" s="180"/>
      <c r="C37" s="180"/>
      <c r="D37" s="180" t="s">
        <v>125</v>
      </c>
      <c r="E37" s="206" t="s">
        <v>126</v>
      </c>
      <c r="F37" s="132"/>
      <c r="G37" s="182"/>
      <c r="H37" s="182"/>
      <c r="I37" s="182"/>
      <c r="J37" s="182"/>
      <c r="K37" s="182"/>
      <c r="L37" s="182"/>
      <c r="M37" s="183"/>
      <c r="N37" s="182"/>
      <c r="O37" s="182"/>
      <c r="P37" s="182"/>
      <c r="Q37" s="183"/>
      <c r="R37" s="183"/>
      <c r="S37" s="183"/>
      <c r="T37" s="183"/>
      <c r="U37" s="170">
        <f t="shared" si="35"/>
        <v>0</v>
      </c>
      <c r="V37" s="170">
        <v>14000000</v>
      </c>
      <c r="W37" s="182"/>
      <c r="X37" s="182"/>
      <c r="Y37" s="182"/>
      <c r="Z37" s="182"/>
      <c r="AA37" s="182"/>
      <c r="AB37" s="182"/>
      <c r="AC37" s="183"/>
      <c r="AD37" s="182"/>
      <c r="AE37" s="182"/>
      <c r="AF37" s="182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8">
        <f t="shared" si="32"/>
        <v>14000000</v>
      </c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24"/>
      <c r="BG37" s="24"/>
      <c r="BH37" s="184"/>
      <c r="BI37" s="184"/>
      <c r="BJ37" s="184"/>
      <c r="BK37" s="184"/>
      <c r="BL37" s="184"/>
      <c r="BM37" s="184"/>
      <c r="BN37" s="184">
        <v>2252299</v>
      </c>
      <c r="BO37" s="184">
        <v>3753830</v>
      </c>
      <c r="BP37" s="184">
        <v>5248148</v>
      </c>
      <c r="BQ37" s="184"/>
      <c r="BR37" s="184"/>
      <c r="BS37" s="189"/>
      <c r="BT37" s="190">
        <f t="shared" si="38"/>
        <v>11254277</v>
      </c>
      <c r="BU37"/>
      <c r="BV37"/>
      <c r="BX37" s="3">
        <f t="shared" si="4"/>
        <v>14000000</v>
      </c>
      <c r="BY37" s="3">
        <f t="shared" si="3"/>
        <v>2745723</v>
      </c>
      <c r="BZ37" s="3">
        <f t="shared" ref="BZ37" si="40">SUM(BH37:BJ37)</f>
        <v>0</v>
      </c>
      <c r="CA37" s="3">
        <f t="shared" si="6"/>
        <v>0</v>
      </c>
      <c r="CB37" s="3">
        <f t="shared" si="7"/>
        <v>0</v>
      </c>
      <c r="CC37" s="3">
        <f t="shared" si="8"/>
        <v>11254277</v>
      </c>
      <c r="CD37" s="3">
        <f t="shared" si="9"/>
        <v>0</v>
      </c>
      <c r="CE37" s="3">
        <f t="shared" si="10"/>
        <v>11254277</v>
      </c>
      <c r="CF37" s="3">
        <f t="shared" si="11"/>
        <v>11254277</v>
      </c>
      <c r="CG37" s="3">
        <f t="shared" si="26"/>
        <v>2745723</v>
      </c>
    </row>
    <row r="38" spans="1:85" ht="15" customHeight="1" x14ac:dyDescent="0.25">
      <c r="A38" s="179">
        <v>21</v>
      </c>
      <c r="B38" s="180" t="s">
        <v>100</v>
      </c>
      <c r="C38" s="180" t="s">
        <v>92</v>
      </c>
      <c r="D38" s="180" t="s">
        <v>127</v>
      </c>
      <c r="E38" s="187" t="s">
        <v>128</v>
      </c>
      <c r="F38" s="132">
        <v>134000000</v>
      </c>
      <c r="G38" s="182"/>
      <c r="H38" s="182"/>
      <c r="I38" s="182"/>
      <c r="J38" s="182"/>
      <c r="K38" s="182"/>
      <c r="L38" s="182"/>
      <c r="M38" s="183"/>
      <c r="N38" s="182"/>
      <c r="O38" s="182"/>
      <c r="P38" s="182"/>
      <c r="Q38" s="183"/>
      <c r="R38" s="183"/>
      <c r="S38" s="183"/>
      <c r="T38" s="183"/>
      <c r="U38" s="170">
        <f t="shared" si="35"/>
        <v>134000000</v>
      </c>
      <c r="V38" s="170">
        <v>135000000</v>
      </c>
      <c r="W38" s="182"/>
      <c r="X38" s="182"/>
      <c r="Y38" s="182"/>
      <c r="Z38" s="182"/>
      <c r="AA38" s="182"/>
      <c r="AB38" s="182"/>
      <c r="AC38" s="183"/>
      <c r="AD38" s="182"/>
      <c r="AE38" s="182"/>
      <c r="AF38" s="182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3"/>
      <c r="AS38" s="183"/>
      <c r="AT38" s="183"/>
      <c r="AU38" s="188">
        <f t="shared" si="32"/>
        <v>135000000</v>
      </c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24"/>
      <c r="BG38" s="24"/>
      <c r="BH38" s="184">
        <v>9159947</v>
      </c>
      <c r="BI38" s="184">
        <v>9944139</v>
      </c>
      <c r="BJ38" s="184">
        <v>12217374</v>
      </c>
      <c r="BK38" s="184">
        <v>9393742</v>
      </c>
      <c r="BL38" s="184">
        <v>9272212</v>
      </c>
      <c r="BM38" s="184">
        <v>12340468</v>
      </c>
      <c r="BN38" s="184">
        <v>10573163</v>
      </c>
      <c r="BO38" s="184">
        <v>11270755</v>
      </c>
      <c r="BP38" s="184">
        <v>15766985</v>
      </c>
      <c r="BQ38" s="184"/>
      <c r="BR38" s="184"/>
      <c r="BS38" s="189"/>
      <c r="BT38" s="190">
        <f t="shared" si="38"/>
        <v>99938785</v>
      </c>
      <c r="BU38"/>
      <c r="BV38"/>
      <c r="BX38" s="3">
        <f t="shared" si="4"/>
        <v>135000000</v>
      </c>
      <c r="BY38" s="3">
        <f t="shared" si="3"/>
        <v>35061215</v>
      </c>
      <c r="CA38" s="3">
        <f t="shared" si="6"/>
        <v>31006422</v>
      </c>
      <c r="CB38" s="3">
        <f t="shared" si="7"/>
        <v>31006422</v>
      </c>
      <c r="CC38" s="3">
        <f t="shared" si="8"/>
        <v>37610903</v>
      </c>
      <c r="CD38" s="3">
        <f t="shared" si="9"/>
        <v>0</v>
      </c>
      <c r="CE38" s="3">
        <f t="shared" si="10"/>
        <v>37610903</v>
      </c>
      <c r="CF38" s="3">
        <f t="shared" si="11"/>
        <v>68617325</v>
      </c>
      <c r="CG38" s="3">
        <f t="shared" si="26"/>
        <v>66382675</v>
      </c>
    </row>
    <row r="39" spans="1:85" ht="15" customHeight="1" x14ac:dyDescent="0.25">
      <c r="A39" s="179">
        <v>21</v>
      </c>
      <c r="B39" s="180" t="s">
        <v>100</v>
      </c>
      <c r="C39" s="180" t="s">
        <v>92</v>
      </c>
      <c r="D39" s="180" t="s">
        <v>129</v>
      </c>
      <c r="E39" s="187" t="s">
        <v>130</v>
      </c>
      <c r="F39" s="132">
        <v>310000000</v>
      </c>
      <c r="G39" s="182"/>
      <c r="H39" s="182"/>
      <c r="I39" s="182"/>
      <c r="J39" s="182"/>
      <c r="K39" s="182"/>
      <c r="L39" s="182"/>
      <c r="M39" s="183"/>
      <c r="N39" s="182"/>
      <c r="O39" s="182"/>
      <c r="P39" s="182"/>
      <c r="Q39" s="183"/>
      <c r="R39" s="183"/>
      <c r="S39" s="183"/>
      <c r="T39" s="183"/>
      <c r="U39" s="170">
        <f t="shared" si="35"/>
        <v>310000000</v>
      </c>
      <c r="V39" s="170">
        <v>314400000</v>
      </c>
      <c r="W39" s="182"/>
      <c r="X39" s="182"/>
      <c r="Y39" s="182"/>
      <c r="Z39" s="182"/>
      <c r="AA39" s="182"/>
      <c r="AB39" s="182"/>
      <c r="AC39" s="183"/>
      <c r="AD39" s="182"/>
      <c r="AE39" s="182"/>
      <c r="AF39" s="182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8">
        <f t="shared" si="32"/>
        <v>314400000</v>
      </c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24"/>
      <c r="BG39" s="24"/>
      <c r="BH39" s="184">
        <v>22566553</v>
      </c>
      <c r="BI39" s="184">
        <v>24681007</v>
      </c>
      <c r="BJ39" s="184">
        <v>24792666</v>
      </c>
      <c r="BK39" s="184">
        <v>23001138</v>
      </c>
      <c r="BL39" s="184">
        <v>23096999</v>
      </c>
      <c r="BM39" s="184">
        <v>25758730</v>
      </c>
      <c r="BN39" s="184">
        <v>26300454</v>
      </c>
      <c r="BO39" s="184">
        <v>28103750</v>
      </c>
      <c r="BP39" s="184">
        <v>31941475</v>
      </c>
      <c r="BQ39" s="184"/>
      <c r="BR39" s="184"/>
      <c r="BS39" s="189"/>
      <c r="BT39" s="190">
        <f t="shared" si="38"/>
        <v>230242772</v>
      </c>
      <c r="BU39"/>
      <c r="BV39"/>
      <c r="BX39" s="3">
        <f t="shared" si="4"/>
        <v>314400000</v>
      </c>
      <c r="BY39" s="3">
        <f t="shared" si="3"/>
        <v>84157228</v>
      </c>
      <c r="CA39" s="3">
        <f t="shared" si="6"/>
        <v>71856867</v>
      </c>
      <c r="CB39" s="3">
        <f t="shared" si="7"/>
        <v>71856867</v>
      </c>
      <c r="CC39" s="3">
        <f t="shared" si="8"/>
        <v>86345679</v>
      </c>
      <c r="CD39" s="3">
        <f t="shared" si="9"/>
        <v>0</v>
      </c>
      <c r="CE39" s="3">
        <f t="shared" si="10"/>
        <v>86345679</v>
      </c>
      <c r="CF39" s="3">
        <f t="shared" si="11"/>
        <v>158202546</v>
      </c>
      <c r="CG39" s="3">
        <f t="shared" si="26"/>
        <v>156197454</v>
      </c>
    </row>
    <row r="40" spans="1:85" ht="25.5" x14ac:dyDescent="0.25">
      <c r="A40" s="179">
        <v>21</v>
      </c>
      <c r="B40" s="180" t="s">
        <v>100</v>
      </c>
      <c r="C40" s="180" t="s">
        <v>92</v>
      </c>
      <c r="D40" s="180" t="s">
        <v>131</v>
      </c>
      <c r="E40" s="187" t="s">
        <v>132</v>
      </c>
      <c r="F40" s="132">
        <v>97000000</v>
      </c>
      <c r="G40" s="182"/>
      <c r="H40" s="182"/>
      <c r="I40" s="182"/>
      <c r="J40" s="182"/>
      <c r="K40" s="182"/>
      <c r="L40" s="182"/>
      <c r="M40" s="183"/>
      <c r="N40" s="182"/>
      <c r="O40" s="182"/>
      <c r="P40" s="182"/>
      <c r="Q40" s="183"/>
      <c r="R40" s="183"/>
      <c r="S40" s="183"/>
      <c r="T40" s="183"/>
      <c r="U40" s="170">
        <f t="shared" si="35"/>
        <v>97000000</v>
      </c>
      <c r="V40" s="170">
        <f t="shared" si="39"/>
        <v>97000000</v>
      </c>
      <c r="W40" s="182"/>
      <c r="X40" s="182"/>
      <c r="Y40" s="182"/>
      <c r="Z40" s="182"/>
      <c r="AA40" s="182"/>
      <c r="AB40" s="182"/>
      <c r="AC40" s="183"/>
      <c r="AD40" s="182"/>
      <c r="AE40" s="182"/>
      <c r="AF40" s="182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8">
        <f t="shared" si="32"/>
        <v>97000000</v>
      </c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24"/>
      <c r="BG40" s="24"/>
      <c r="BH40" s="184">
        <v>0</v>
      </c>
      <c r="BI40" s="184">
        <v>0</v>
      </c>
      <c r="BJ40" s="184">
        <v>23104588</v>
      </c>
      <c r="BK40" s="184"/>
      <c r="BL40" s="184">
        <v>0</v>
      </c>
      <c r="BM40" s="184">
        <v>22273854</v>
      </c>
      <c r="BN40" s="184">
        <v>0</v>
      </c>
      <c r="BO40" s="184">
        <v>18936</v>
      </c>
      <c r="BP40" s="184">
        <v>28028301</v>
      </c>
      <c r="BQ40" s="184"/>
      <c r="BR40" s="184"/>
      <c r="BS40" s="189"/>
      <c r="BT40" s="190">
        <f t="shared" si="38"/>
        <v>73425679</v>
      </c>
      <c r="BU40"/>
      <c r="BV40"/>
      <c r="BX40" s="3">
        <f t="shared" si="4"/>
        <v>97000000</v>
      </c>
      <c r="BY40" s="3">
        <f t="shared" si="3"/>
        <v>23574321</v>
      </c>
      <c r="CA40" s="3">
        <f t="shared" si="6"/>
        <v>22273854</v>
      </c>
      <c r="CB40" s="3">
        <f t="shared" si="7"/>
        <v>22273854</v>
      </c>
      <c r="CC40" s="3">
        <f t="shared" si="8"/>
        <v>28047237</v>
      </c>
      <c r="CD40" s="3">
        <f t="shared" si="9"/>
        <v>0</v>
      </c>
      <c r="CE40" s="3">
        <f t="shared" si="10"/>
        <v>28047237</v>
      </c>
      <c r="CF40" s="3">
        <f t="shared" si="11"/>
        <v>50321091</v>
      </c>
      <c r="CG40" s="3">
        <f t="shared" si="26"/>
        <v>46678909</v>
      </c>
    </row>
    <row r="41" spans="1:85" ht="25.5" customHeight="1" x14ac:dyDescent="0.25">
      <c r="A41" s="179">
        <v>21</v>
      </c>
      <c r="B41" s="180" t="s">
        <v>100</v>
      </c>
      <c r="C41" s="180" t="s">
        <v>92</v>
      </c>
      <c r="D41" s="180" t="s">
        <v>133</v>
      </c>
      <c r="E41" s="187" t="s">
        <v>134</v>
      </c>
      <c r="F41" s="132">
        <v>21941000</v>
      </c>
      <c r="G41" s="182"/>
      <c r="H41" s="182"/>
      <c r="I41" s="182"/>
      <c r="J41" s="182"/>
      <c r="K41" s="182"/>
      <c r="L41" s="182"/>
      <c r="M41" s="183"/>
      <c r="N41" s="182"/>
      <c r="O41" s="182"/>
      <c r="P41" s="182"/>
      <c r="Q41" s="183"/>
      <c r="R41" s="183"/>
      <c r="S41" s="183"/>
      <c r="T41" s="183"/>
      <c r="U41" s="170">
        <f t="shared" si="35"/>
        <v>21941000</v>
      </c>
      <c r="V41" s="170">
        <v>22891000</v>
      </c>
      <c r="W41" s="182"/>
      <c r="X41" s="182"/>
      <c r="Y41" s="182"/>
      <c r="Z41" s="182"/>
      <c r="AA41" s="182"/>
      <c r="AB41" s="182"/>
      <c r="AC41" s="183"/>
      <c r="AD41" s="182"/>
      <c r="AE41" s="182"/>
      <c r="AF41" s="182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8">
        <f t="shared" si="32"/>
        <v>22891000</v>
      </c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24"/>
      <c r="BG41" s="24"/>
      <c r="BH41" s="184">
        <v>1534725</v>
      </c>
      <c r="BI41" s="184">
        <v>1534725</v>
      </c>
      <c r="BJ41" s="184">
        <v>1534725</v>
      </c>
      <c r="BK41" s="184">
        <v>1319969</v>
      </c>
      <c r="BL41" s="184">
        <v>1637071</v>
      </c>
      <c r="BM41" s="184">
        <v>1973703</v>
      </c>
      <c r="BN41" s="184">
        <v>1673060</v>
      </c>
      <c r="BO41" s="184">
        <v>1796797</v>
      </c>
      <c r="BP41" s="184">
        <v>1796797</v>
      </c>
      <c r="BQ41" s="184"/>
      <c r="BR41" s="184"/>
      <c r="BS41" s="189"/>
      <c r="BT41" s="190">
        <f t="shared" si="38"/>
        <v>14801572</v>
      </c>
      <c r="BU41"/>
      <c r="BV41"/>
      <c r="BX41" s="3">
        <f t="shared" si="4"/>
        <v>22891000</v>
      </c>
      <c r="BY41" s="3">
        <f t="shared" si="3"/>
        <v>8089428</v>
      </c>
      <c r="CA41" s="3">
        <f t="shared" si="6"/>
        <v>4930743</v>
      </c>
      <c r="CB41" s="3">
        <f t="shared" si="7"/>
        <v>4930743</v>
      </c>
      <c r="CC41" s="3">
        <f t="shared" si="8"/>
        <v>5266654</v>
      </c>
      <c r="CD41" s="3">
        <f t="shared" si="9"/>
        <v>0</v>
      </c>
      <c r="CE41" s="3">
        <f t="shared" si="10"/>
        <v>5266654</v>
      </c>
      <c r="CF41" s="3">
        <f t="shared" si="11"/>
        <v>10197397</v>
      </c>
      <c r="CG41" s="3">
        <f t="shared" si="26"/>
        <v>12693603</v>
      </c>
    </row>
    <row r="42" spans="1:85" ht="15" customHeight="1" x14ac:dyDescent="0.25">
      <c r="A42" s="179">
        <v>21</v>
      </c>
      <c r="B42" s="180" t="s">
        <v>100</v>
      </c>
      <c r="C42" s="180" t="s">
        <v>117</v>
      </c>
      <c r="D42" s="180"/>
      <c r="E42" s="181" t="s">
        <v>135</v>
      </c>
      <c r="F42" s="132">
        <f>SUM(F43:F44)</f>
        <v>35600000</v>
      </c>
      <c r="G42" s="182"/>
      <c r="H42" s="182"/>
      <c r="I42" s="182"/>
      <c r="J42" s="182"/>
      <c r="K42" s="182"/>
      <c r="L42" s="182"/>
      <c r="M42" s="183"/>
      <c r="N42" s="182"/>
      <c r="O42" s="182"/>
      <c r="P42" s="182"/>
      <c r="Q42" s="183"/>
      <c r="R42" s="183"/>
      <c r="S42" s="183"/>
      <c r="T42" s="183"/>
      <c r="U42" s="170">
        <f t="shared" si="35"/>
        <v>35600000</v>
      </c>
      <c r="V42" s="170">
        <f t="shared" si="39"/>
        <v>35600000</v>
      </c>
      <c r="W42" s="182"/>
      <c r="X42" s="182"/>
      <c r="Y42" s="182"/>
      <c r="Z42" s="182"/>
      <c r="AA42" s="182"/>
      <c r="AB42" s="182"/>
      <c r="AC42" s="183"/>
      <c r="AD42" s="182"/>
      <c r="AE42" s="182"/>
      <c r="AF42" s="182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72">
        <f>SUM(V42:AT42)</f>
        <v>35600000</v>
      </c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24"/>
      <c r="BG42" s="24"/>
      <c r="BH42" s="184">
        <f>SUM(BH43:BH44)</f>
        <v>2699721</v>
      </c>
      <c r="BI42" s="184">
        <f t="shared" ref="BI42:BT42" si="41">SUM(BI43:BI44)</f>
        <v>2926394</v>
      </c>
      <c r="BJ42" s="184">
        <f t="shared" si="41"/>
        <v>3228004</v>
      </c>
      <c r="BK42" s="184">
        <f t="shared" si="41"/>
        <v>2508001</v>
      </c>
      <c r="BL42" s="184">
        <f t="shared" si="41"/>
        <v>2475481</v>
      </c>
      <c r="BM42" s="184">
        <f t="shared" si="41"/>
        <v>2920465</v>
      </c>
      <c r="BN42" s="184">
        <f t="shared" si="41"/>
        <v>3199454</v>
      </c>
      <c r="BO42" s="184">
        <f t="shared" si="41"/>
        <v>3136753</v>
      </c>
      <c r="BP42" s="184">
        <f t="shared" si="41"/>
        <v>3891120</v>
      </c>
      <c r="BQ42" s="184">
        <f t="shared" si="41"/>
        <v>0</v>
      </c>
      <c r="BR42" s="184">
        <f t="shared" si="41"/>
        <v>0</v>
      </c>
      <c r="BS42" s="184">
        <f t="shared" si="41"/>
        <v>0</v>
      </c>
      <c r="BT42" s="190">
        <f t="shared" si="41"/>
        <v>26985393</v>
      </c>
      <c r="BU42"/>
      <c r="BV42"/>
      <c r="BX42" s="3">
        <f t="shared" si="4"/>
        <v>35600000</v>
      </c>
      <c r="BY42" s="3">
        <f t="shared" si="3"/>
        <v>8614607</v>
      </c>
      <c r="CA42" s="3">
        <f t="shared" si="6"/>
        <v>7903947</v>
      </c>
      <c r="CB42" s="3">
        <f t="shared" si="7"/>
        <v>7903947</v>
      </c>
      <c r="CC42" s="3">
        <f t="shared" si="8"/>
        <v>10227327</v>
      </c>
      <c r="CD42" s="3">
        <f t="shared" si="9"/>
        <v>0</v>
      </c>
      <c r="CE42" s="3">
        <f t="shared" si="10"/>
        <v>10227327</v>
      </c>
      <c r="CF42" s="3">
        <f t="shared" si="11"/>
        <v>18131274</v>
      </c>
      <c r="CG42" s="3">
        <f t="shared" si="26"/>
        <v>17468726</v>
      </c>
    </row>
    <row r="43" spans="1:85" ht="15" customHeight="1" x14ac:dyDescent="0.25">
      <c r="A43" s="179">
        <v>21</v>
      </c>
      <c r="B43" s="180" t="s">
        <v>100</v>
      </c>
      <c r="C43" s="180" t="s">
        <v>119</v>
      </c>
      <c r="D43" s="180" t="s">
        <v>92</v>
      </c>
      <c r="E43" s="181" t="s">
        <v>136</v>
      </c>
      <c r="F43" s="132">
        <v>3600000</v>
      </c>
      <c r="G43" s="182"/>
      <c r="H43" s="182"/>
      <c r="I43" s="182"/>
      <c r="J43" s="182"/>
      <c r="K43" s="182"/>
      <c r="L43" s="182"/>
      <c r="M43" s="183"/>
      <c r="N43" s="182"/>
      <c r="O43" s="182"/>
      <c r="P43" s="182"/>
      <c r="Q43" s="183"/>
      <c r="R43" s="183"/>
      <c r="S43" s="183"/>
      <c r="T43" s="183"/>
      <c r="U43" s="170">
        <f t="shared" si="35"/>
        <v>3600000</v>
      </c>
      <c r="V43" s="170">
        <v>3600000</v>
      </c>
      <c r="W43" s="182"/>
      <c r="X43" s="182"/>
      <c r="Y43" s="182"/>
      <c r="Z43" s="182"/>
      <c r="AA43" s="182"/>
      <c r="AB43" s="182"/>
      <c r="AC43" s="183"/>
      <c r="AD43" s="182"/>
      <c r="AE43" s="182"/>
      <c r="AF43" s="182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3"/>
      <c r="AS43" s="183"/>
      <c r="AT43" s="183"/>
      <c r="AU43" s="183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24"/>
      <c r="BG43" s="24"/>
      <c r="BH43" s="184">
        <v>225815</v>
      </c>
      <c r="BI43" s="184">
        <v>237700</v>
      </c>
      <c r="BJ43" s="184">
        <v>237700</v>
      </c>
      <c r="BK43" s="184">
        <v>213930</v>
      </c>
      <c r="BL43" s="184">
        <v>213793</v>
      </c>
      <c r="BM43" s="184">
        <v>213930</v>
      </c>
      <c r="BN43" s="184">
        <v>213930</v>
      </c>
      <c r="BO43" s="184">
        <v>273355</v>
      </c>
      <c r="BP43" s="184">
        <v>297125</v>
      </c>
      <c r="BQ43" s="184"/>
      <c r="BR43" s="184"/>
      <c r="BS43" s="189"/>
      <c r="BT43" s="190">
        <f>SUM(BH43:BS43)</f>
        <v>2127278</v>
      </c>
      <c r="BU43"/>
      <c r="BV43"/>
      <c r="BX43" s="3">
        <f t="shared" si="4"/>
        <v>0</v>
      </c>
      <c r="BY43" s="3">
        <f t="shared" si="3"/>
        <v>-2127278</v>
      </c>
      <c r="CA43" s="3">
        <f t="shared" si="6"/>
        <v>641653</v>
      </c>
      <c r="CB43" s="3">
        <f t="shared" si="7"/>
        <v>641653</v>
      </c>
      <c r="CC43" s="3">
        <f t="shared" si="8"/>
        <v>784410</v>
      </c>
      <c r="CD43" s="3">
        <f t="shared" si="9"/>
        <v>0</v>
      </c>
      <c r="CE43" s="3">
        <f t="shared" si="10"/>
        <v>784410</v>
      </c>
      <c r="CF43" s="3">
        <f t="shared" si="11"/>
        <v>1426063</v>
      </c>
      <c r="CG43" s="3">
        <f t="shared" si="26"/>
        <v>-1426063</v>
      </c>
    </row>
    <row r="44" spans="1:85" ht="15" customHeight="1" x14ac:dyDescent="0.25">
      <c r="A44" s="179">
        <v>21</v>
      </c>
      <c r="B44" s="180" t="s">
        <v>100</v>
      </c>
      <c r="C44" s="180" t="s">
        <v>121</v>
      </c>
      <c r="D44" s="180" t="s">
        <v>117</v>
      </c>
      <c r="E44" s="181" t="s">
        <v>137</v>
      </c>
      <c r="F44" s="132">
        <v>32000000</v>
      </c>
      <c r="G44" s="182"/>
      <c r="H44" s="182"/>
      <c r="I44" s="182"/>
      <c r="J44" s="182"/>
      <c r="K44" s="182"/>
      <c r="L44" s="182"/>
      <c r="M44" s="183"/>
      <c r="N44" s="182"/>
      <c r="O44" s="182"/>
      <c r="P44" s="182"/>
      <c r="Q44" s="183"/>
      <c r="R44" s="183"/>
      <c r="S44" s="183"/>
      <c r="T44" s="183"/>
      <c r="U44" s="170">
        <f t="shared" si="35"/>
        <v>32000000</v>
      </c>
      <c r="V44" s="170">
        <v>32700000</v>
      </c>
      <c r="W44" s="182"/>
      <c r="X44" s="182"/>
      <c r="Y44" s="182"/>
      <c r="Z44" s="182"/>
      <c r="AA44" s="182"/>
      <c r="AB44" s="182"/>
      <c r="AC44" s="183"/>
      <c r="AD44" s="182"/>
      <c r="AE44" s="182"/>
      <c r="AF44" s="182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3"/>
      <c r="AS44" s="183"/>
      <c r="AT44" s="183"/>
      <c r="AU44" s="183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24"/>
      <c r="BG44" s="24"/>
      <c r="BH44" s="184">
        <v>2473906</v>
      </c>
      <c r="BI44" s="184">
        <v>2688694</v>
      </c>
      <c r="BJ44" s="184">
        <v>2990304</v>
      </c>
      <c r="BK44" s="184">
        <v>2294071</v>
      </c>
      <c r="BL44" s="184">
        <v>2261688</v>
      </c>
      <c r="BM44" s="184">
        <v>2706535</v>
      </c>
      <c r="BN44" s="184">
        <v>2985524</v>
      </c>
      <c r="BO44" s="184">
        <v>2863398</v>
      </c>
      <c r="BP44" s="184">
        <v>3593995</v>
      </c>
      <c r="BQ44" s="184"/>
      <c r="BR44" s="184"/>
      <c r="BS44" s="189"/>
      <c r="BT44" s="190">
        <f>SUM(BH44:BS44)</f>
        <v>24858115</v>
      </c>
      <c r="BU44"/>
      <c r="BV44"/>
      <c r="BX44" s="3">
        <f t="shared" si="4"/>
        <v>0</v>
      </c>
      <c r="BY44" s="3">
        <f t="shared" si="3"/>
        <v>-24858115</v>
      </c>
      <c r="CA44" s="3">
        <f t="shared" si="6"/>
        <v>7262294</v>
      </c>
      <c r="CB44" s="3">
        <f t="shared" si="7"/>
        <v>7262294</v>
      </c>
      <c r="CC44" s="3">
        <f t="shared" si="8"/>
        <v>9442917</v>
      </c>
      <c r="CD44" s="3">
        <f t="shared" si="9"/>
        <v>0</v>
      </c>
      <c r="CE44" s="3">
        <f t="shared" si="10"/>
        <v>9442917</v>
      </c>
      <c r="CF44" s="3">
        <f t="shared" si="11"/>
        <v>16705211</v>
      </c>
      <c r="CG44" s="3">
        <f t="shared" si="26"/>
        <v>-16705211</v>
      </c>
    </row>
    <row r="45" spans="1:85" ht="15" customHeight="1" x14ac:dyDescent="0.25">
      <c r="A45" s="179">
        <v>21</v>
      </c>
      <c r="B45" s="180" t="s">
        <v>100</v>
      </c>
      <c r="C45" s="180" t="s">
        <v>119</v>
      </c>
      <c r="D45" s="180"/>
      <c r="E45" s="181" t="s">
        <v>138</v>
      </c>
      <c r="F45" s="132">
        <f>SUM(F46:F47)</f>
        <v>2000</v>
      </c>
      <c r="G45" s="182"/>
      <c r="H45" s="182"/>
      <c r="I45" s="182"/>
      <c r="J45" s="182"/>
      <c r="K45" s="182"/>
      <c r="L45" s="182"/>
      <c r="M45" s="183"/>
      <c r="N45" s="182"/>
      <c r="O45" s="182"/>
      <c r="P45" s="182"/>
      <c r="Q45" s="183"/>
      <c r="R45" s="183"/>
      <c r="S45" s="183"/>
      <c r="T45" s="183"/>
      <c r="U45" s="170">
        <f t="shared" si="35"/>
        <v>2000</v>
      </c>
      <c r="V45" s="170">
        <f>SUM(V46:V47)</f>
        <v>67950000</v>
      </c>
      <c r="W45" s="182"/>
      <c r="X45" s="182"/>
      <c r="Y45" s="182"/>
      <c r="Z45" s="182"/>
      <c r="AA45" s="182"/>
      <c r="AB45" s="182"/>
      <c r="AC45" s="183"/>
      <c r="AD45" s="182"/>
      <c r="AE45" s="182"/>
      <c r="AF45" s="182"/>
      <c r="AG45" s="183"/>
      <c r="AH45" s="183"/>
      <c r="AI45" s="183"/>
      <c r="AJ45" s="183"/>
      <c r="AK45" s="183"/>
      <c r="AL45" s="183"/>
      <c r="AM45" s="183"/>
      <c r="AN45" s="183"/>
      <c r="AO45" s="183"/>
      <c r="AP45" s="183"/>
      <c r="AQ45" s="183"/>
      <c r="AR45" s="183"/>
      <c r="AS45" s="183"/>
      <c r="AT45" s="183"/>
      <c r="AU45" s="172">
        <f>SUM(V45:AT45)</f>
        <v>67950000</v>
      </c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24"/>
      <c r="BG45" s="24"/>
      <c r="BH45" s="184">
        <f>SUM(BH46:BH47)</f>
        <v>0</v>
      </c>
      <c r="BI45" s="184">
        <f t="shared" ref="BI45:BT45" si="42">SUM(BI46:BI47)</f>
        <v>0</v>
      </c>
      <c r="BJ45" s="184">
        <f t="shared" si="42"/>
        <v>22737076</v>
      </c>
      <c r="BK45" s="184">
        <f t="shared" si="42"/>
        <v>0</v>
      </c>
      <c r="BL45" s="184">
        <f t="shared" si="42"/>
        <v>0</v>
      </c>
      <c r="BM45" s="184">
        <f t="shared" si="42"/>
        <v>21419967</v>
      </c>
      <c r="BN45" s="184">
        <f t="shared" si="42"/>
        <v>0</v>
      </c>
      <c r="BO45" s="184">
        <f t="shared" si="42"/>
        <v>19693</v>
      </c>
      <c r="BP45" s="184">
        <f t="shared" si="42"/>
        <v>23767188</v>
      </c>
      <c r="BQ45" s="184">
        <f t="shared" si="42"/>
        <v>0</v>
      </c>
      <c r="BR45" s="184">
        <f t="shared" si="42"/>
        <v>0</v>
      </c>
      <c r="BS45" s="184">
        <f t="shared" si="42"/>
        <v>0</v>
      </c>
      <c r="BT45" s="190">
        <f t="shared" si="42"/>
        <v>67943924</v>
      </c>
      <c r="BU45"/>
      <c r="BV45"/>
      <c r="BX45" s="3">
        <f t="shared" si="4"/>
        <v>67950000</v>
      </c>
      <c r="BY45" s="3">
        <f t="shared" si="3"/>
        <v>6076</v>
      </c>
      <c r="CA45" s="3">
        <f t="shared" si="6"/>
        <v>21419967</v>
      </c>
      <c r="CB45" s="3">
        <f t="shared" si="7"/>
        <v>21419967</v>
      </c>
      <c r="CC45" s="3">
        <f t="shared" si="8"/>
        <v>23786881</v>
      </c>
      <c r="CD45" s="3">
        <f t="shared" si="9"/>
        <v>0</v>
      </c>
      <c r="CE45" s="3">
        <f t="shared" si="10"/>
        <v>23786881</v>
      </c>
      <c r="CF45" s="3">
        <f t="shared" si="11"/>
        <v>45206848</v>
      </c>
      <c r="CG45" s="3">
        <f t="shared" si="26"/>
        <v>22743152</v>
      </c>
    </row>
    <row r="46" spans="1:85" ht="15" customHeight="1" x14ac:dyDescent="0.25">
      <c r="A46" s="179">
        <v>21</v>
      </c>
      <c r="B46" s="180" t="s">
        <v>100</v>
      </c>
      <c r="C46" s="180" t="s">
        <v>119</v>
      </c>
      <c r="D46" s="180" t="s">
        <v>92</v>
      </c>
      <c r="E46" s="181" t="s">
        <v>139</v>
      </c>
      <c r="F46" s="132">
        <v>1000</v>
      </c>
      <c r="G46" s="182"/>
      <c r="H46" s="182"/>
      <c r="I46" s="182"/>
      <c r="J46" s="182"/>
      <c r="K46" s="182"/>
      <c r="L46" s="182"/>
      <c r="M46" s="183"/>
      <c r="N46" s="182"/>
      <c r="O46" s="182"/>
      <c r="P46" s="182"/>
      <c r="Q46" s="183"/>
      <c r="R46" s="183"/>
      <c r="S46" s="183"/>
      <c r="T46" s="183"/>
      <c r="U46" s="170">
        <f t="shared" si="35"/>
        <v>1000</v>
      </c>
      <c r="V46" s="170">
        <v>36887000</v>
      </c>
      <c r="W46" s="182"/>
      <c r="X46" s="182"/>
      <c r="Y46" s="182"/>
      <c r="Z46" s="182"/>
      <c r="AA46" s="182"/>
      <c r="AB46" s="182"/>
      <c r="AC46" s="183"/>
      <c r="AD46" s="182"/>
      <c r="AE46" s="182"/>
      <c r="AF46" s="182"/>
      <c r="AG46" s="183"/>
      <c r="AH46" s="183"/>
      <c r="AI46" s="183">
        <v>11286000</v>
      </c>
      <c r="AJ46" s="183"/>
      <c r="AK46" s="183"/>
      <c r="AL46" s="183"/>
      <c r="AM46" s="183">
        <v>10000</v>
      </c>
      <c r="AN46" s="183">
        <v>13883000</v>
      </c>
      <c r="AO46" s="183"/>
      <c r="AP46" s="183"/>
      <c r="AQ46" s="183"/>
      <c r="AR46" s="183"/>
      <c r="AS46" s="183"/>
      <c r="AT46" s="183"/>
      <c r="AU46" s="183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24"/>
      <c r="BG46" s="24"/>
      <c r="BH46" s="184">
        <v>0</v>
      </c>
      <c r="BI46" s="184">
        <v>0</v>
      </c>
      <c r="BJ46" s="184">
        <v>11706346</v>
      </c>
      <c r="BK46" s="184">
        <v>0</v>
      </c>
      <c r="BL46" s="184">
        <v>0</v>
      </c>
      <c r="BM46" s="184">
        <v>11285440</v>
      </c>
      <c r="BN46" s="184">
        <v>0</v>
      </c>
      <c r="BO46" s="184">
        <v>9594</v>
      </c>
      <c r="BP46" s="184">
        <v>13882791</v>
      </c>
      <c r="BQ46" s="184"/>
      <c r="BR46" s="184"/>
      <c r="BS46" s="189"/>
      <c r="BT46" s="190">
        <f>SUM(BH46:BS46)</f>
        <v>36884171</v>
      </c>
      <c r="BU46"/>
      <c r="BV46"/>
      <c r="BX46" s="3">
        <f t="shared" si="4"/>
        <v>0</v>
      </c>
      <c r="BY46" s="3">
        <f t="shared" si="3"/>
        <v>-36884171</v>
      </c>
      <c r="CA46" s="3">
        <f t="shared" si="6"/>
        <v>11285440</v>
      </c>
      <c r="CB46" s="3">
        <f t="shared" si="7"/>
        <v>11285440</v>
      </c>
      <c r="CC46" s="3">
        <f t="shared" si="8"/>
        <v>13892385</v>
      </c>
      <c r="CD46" s="3">
        <f t="shared" si="9"/>
        <v>0</v>
      </c>
      <c r="CE46" s="3">
        <f t="shared" si="10"/>
        <v>13892385</v>
      </c>
      <c r="CF46" s="3">
        <f t="shared" si="11"/>
        <v>25177825</v>
      </c>
      <c r="CG46" s="3">
        <f t="shared" si="26"/>
        <v>-25177825</v>
      </c>
    </row>
    <row r="47" spans="1:85" ht="15" customHeight="1" x14ac:dyDescent="0.25">
      <c r="A47" s="179">
        <v>21</v>
      </c>
      <c r="B47" s="180" t="s">
        <v>100</v>
      </c>
      <c r="C47" s="180" t="s">
        <v>119</v>
      </c>
      <c r="D47" s="180" t="s">
        <v>117</v>
      </c>
      <c r="E47" s="181" t="s">
        <v>140</v>
      </c>
      <c r="F47" s="132">
        <v>1000</v>
      </c>
      <c r="G47" s="182"/>
      <c r="H47" s="182"/>
      <c r="I47" s="182"/>
      <c r="J47" s="182"/>
      <c r="K47" s="182"/>
      <c r="L47" s="182"/>
      <c r="M47" s="183"/>
      <c r="N47" s="182"/>
      <c r="O47" s="182"/>
      <c r="P47" s="182"/>
      <c r="Q47" s="183"/>
      <c r="R47" s="183"/>
      <c r="S47" s="183"/>
      <c r="T47" s="183"/>
      <c r="U47" s="170">
        <f t="shared" si="35"/>
        <v>1000</v>
      </c>
      <c r="V47" s="170">
        <v>31063000</v>
      </c>
      <c r="W47" s="182"/>
      <c r="X47" s="182"/>
      <c r="Y47" s="182"/>
      <c r="Z47" s="182"/>
      <c r="AA47" s="182"/>
      <c r="AB47" s="182"/>
      <c r="AC47" s="183"/>
      <c r="AD47" s="182"/>
      <c r="AE47" s="182"/>
      <c r="AF47" s="182"/>
      <c r="AG47" s="183"/>
      <c r="AH47" s="183"/>
      <c r="AI47" s="183">
        <v>10135000</v>
      </c>
      <c r="AJ47" s="183"/>
      <c r="AK47" s="183"/>
      <c r="AL47" s="183"/>
      <c r="AM47" s="183">
        <v>11000</v>
      </c>
      <c r="AN47" s="183">
        <v>9885000</v>
      </c>
      <c r="AO47" s="183"/>
      <c r="AP47" s="183"/>
      <c r="AQ47" s="183"/>
      <c r="AR47" s="183"/>
      <c r="AS47" s="183"/>
      <c r="AT47" s="183"/>
      <c r="AU47" s="183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24"/>
      <c r="BG47" s="24"/>
      <c r="BH47" s="184">
        <v>0</v>
      </c>
      <c r="BI47" s="184">
        <v>0</v>
      </c>
      <c r="BJ47" s="184">
        <v>11030730</v>
      </c>
      <c r="BK47" s="184">
        <v>0</v>
      </c>
      <c r="BL47" s="184">
        <v>0</v>
      </c>
      <c r="BM47" s="184">
        <v>10134527</v>
      </c>
      <c r="BN47" s="184">
        <v>0</v>
      </c>
      <c r="BO47" s="184">
        <v>10099</v>
      </c>
      <c r="BP47" s="184">
        <v>9884397</v>
      </c>
      <c r="BQ47" s="184"/>
      <c r="BR47" s="184"/>
      <c r="BS47" s="189"/>
      <c r="BT47" s="190">
        <f>SUM(BH47:BS47)</f>
        <v>31059753</v>
      </c>
      <c r="BU47"/>
      <c r="BV47"/>
      <c r="BX47" s="3">
        <f t="shared" si="4"/>
        <v>0</v>
      </c>
      <c r="BY47" s="3">
        <f t="shared" si="3"/>
        <v>-31059753</v>
      </c>
      <c r="CA47" s="3">
        <f t="shared" si="6"/>
        <v>10134527</v>
      </c>
      <c r="CB47" s="3">
        <f t="shared" si="7"/>
        <v>10134527</v>
      </c>
      <c r="CC47" s="3">
        <f t="shared" si="8"/>
        <v>9894496</v>
      </c>
      <c r="CD47" s="3">
        <f t="shared" si="9"/>
        <v>0</v>
      </c>
      <c r="CE47" s="3">
        <f t="shared" si="10"/>
        <v>9894496</v>
      </c>
      <c r="CF47" s="3">
        <f t="shared" si="11"/>
        <v>20029023</v>
      </c>
      <c r="CG47" s="3">
        <f t="shared" si="26"/>
        <v>-20029023</v>
      </c>
    </row>
    <row r="48" spans="1:85" ht="15" customHeight="1" x14ac:dyDescent="0.25">
      <c r="A48" s="179">
        <v>21</v>
      </c>
      <c r="B48" s="180" t="s">
        <v>100</v>
      </c>
      <c r="C48" s="180" t="s">
        <v>121</v>
      </c>
      <c r="D48" s="180"/>
      <c r="E48" s="181" t="s">
        <v>141</v>
      </c>
      <c r="F48" s="132">
        <f>SUM(F49:F52)</f>
        <v>65235000</v>
      </c>
      <c r="G48" s="182"/>
      <c r="H48" s="182"/>
      <c r="I48" s="182"/>
      <c r="J48" s="182"/>
      <c r="K48" s="182"/>
      <c r="L48" s="182"/>
      <c r="M48" s="183"/>
      <c r="N48" s="182"/>
      <c r="O48" s="182"/>
      <c r="P48" s="182"/>
      <c r="Q48" s="183"/>
      <c r="R48" s="183"/>
      <c r="S48" s="183"/>
      <c r="T48" s="183"/>
      <c r="U48" s="170">
        <f t="shared" si="35"/>
        <v>65235000</v>
      </c>
      <c r="V48" s="170">
        <f t="shared" si="39"/>
        <v>65235000</v>
      </c>
      <c r="W48" s="182"/>
      <c r="X48" s="182"/>
      <c r="Y48" s="182"/>
      <c r="Z48" s="182"/>
      <c r="AA48" s="182"/>
      <c r="AB48" s="182"/>
      <c r="AC48" s="183"/>
      <c r="AD48" s="182"/>
      <c r="AE48" s="182"/>
      <c r="AF48" s="182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3"/>
      <c r="AS48" s="183"/>
      <c r="AT48" s="183"/>
      <c r="AU48" s="172">
        <f>SUM(V48:AT48)</f>
        <v>65235000</v>
      </c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24"/>
      <c r="BG48" s="24"/>
      <c r="BH48" s="184">
        <f>SUM(BH49:BH52)</f>
        <v>4519584</v>
      </c>
      <c r="BI48" s="184">
        <f t="shared" ref="BI48:BT48" si="43">SUM(BI49:BI52)</f>
        <v>4519584</v>
      </c>
      <c r="BJ48" s="184">
        <f t="shared" si="43"/>
        <v>4598608</v>
      </c>
      <c r="BK48" s="184">
        <f t="shared" si="43"/>
        <v>3378217</v>
      </c>
      <c r="BL48" s="184">
        <f t="shared" si="43"/>
        <v>5261067</v>
      </c>
      <c r="BM48" s="184">
        <f t="shared" si="43"/>
        <v>4657876</v>
      </c>
      <c r="BN48" s="184">
        <f t="shared" si="43"/>
        <v>4420184</v>
      </c>
      <c r="BO48" s="184">
        <f t="shared" si="43"/>
        <v>5271533</v>
      </c>
      <c r="BP48" s="184">
        <f t="shared" si="43"/>
        <v>5621099</v>
      </c>
      <c r="BQ48" s="184">
        <f t="shared" si="43"/>
        <v>0</v>
      </c>
      <c r="BR48" s="184">
        <f t="shared" si="43"/>
        <v>0</v>
      </c>
      <c r="BS48" s="184">
        <f t="shared" si="43"/>
        <v>0</v>
      </c>
      <c r="BT48" s="190">
        <f t="shared" si="43"/>
        <v>42247752</v>
      </c>
      <c r="BU48"/>
      <c r="BV48"/>
      <c r="BX48" s="3">
        <f t="shared" si="4"/>
        <v>65235000</v>
      </c>
      <c r="BY48" s="3">
        <f t="shared" si="3"/>
        <v>22987248</v>
      </c>
      <c r="CA48" s="3">
        <f t="shared" si="6"/>
        <v>13297160</v>
      </c>
      <c r="CB48" s="3">
        <f t="shared" si="7"/>
        <v>13297160</v>
      </c>
      <c r="CC48" s="3">
        <f t="shared" si="8"/>
        <v>15312816</v>
      </c>
      <c r="CD48" s="3">
        <f t="shared" si="9"/>
        <v>0</v>
      </c>
      <c r="CE48" s="3">
        <f t="shared" si="10"/>
        <v>15312816</v>
      </c>
      <c r="CF48" s="3">
        <f t="shared" si="11"/>
        <v>28609976</v>
      </c>
      <c r="CG48" s="3">
        <f t="shared" si="26"/>
        <v>36625024</v>
      </c>
    </row>
    <row r="49" spans="1:85" ht="25.5" customHeight="1" x14ac:dyDescent="0.25">
      <c r="A49" s="179">
        <v>21</v>
      </c>
      <c r="B49" s="180" t="s">
        <v>100</v>
      </c>
      <c r="C49" s="180" t="s">
        <v>121</v>
      </c>
      <c r="D49" s="180" t="s">
        <v>121</v>
      </c>
      <c r="E49" s="181" t="s">
        <v>142</v>
      </c>
      <c r="F49" s="132">
        <v>54235000</v>
      </c>
      <c r="G49" s="182"/>
      <c r="H49" s="182"/>
      <c r="I49" s="182"/>
      <c r="J49" s="182"/>
      <c r="K49" s="182"/>
      <c r="L49" s="182"/>
      <c r="M49" s="183"/>
      <c r="N49" s="182"/>
      <c r="O49" s="182"/>
      <c r="P49" s="182"/>
      <c r="Q49" s="183"/>
      <c r="R49" s="183"/>
      <c r="S49" s="183"/>
      <c r="T49" s="183"/>
      <c r="U49" s="170">
        <f t="shared" si="35"/>
        <v>54235000</v>
      </c>
      <c r="V49" s="170">
        <f t="shared" si="39"/>
        <v>54235000</v>
      </c>
      <c r="W49" s="182"/>
      <c r="X49" s="182"/>
      <c r="Y49" s="182"/>
      <c r="Z49" s="182"/>
      <c r="AA49" s="182"/>
      <c r="AB49" s="182"/>
      <c r="AC49" s="183"/>
      <c r="AD49" s="182"/>
      <c r="AE49" s="182"/>
      <c r="AF49" s="182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3"/>
      <c r="AS49" s="183"/>
      <c r="AT49" s="183"/>
      <c r="AU49" s="172">
        <f>SUM(V49:AT49)</f>
        <v>54235000</v>
      </c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24"/>
      <c r="BG49" s="24"/>
      <c r="BH49" s="184">
        <v>4519584</v>
      </c>
      <c r="BI49" s="184">
        <v>4519584</v>
      </c>
      <c r="BJ49" s="184">
        <v>4519584</v>
      </c>
      <c r="BK49" s="184">
        <v>3314362</v>
      </c>
      <c r="BL49" s="184">
        <v>5071570</v>
      </c>
      <c r="BM49" s="184">
        <v>4519584</v>
      </c>
      <c r="BN49" s="184">
        <v>4117843</v>
      </c>
      <c r="BO49" s="184">
        <v>4519584</v>
      </c>
      <c r="BP49" s="184">
        <v>4519584</v>
      </c>
      <c r="BQ49" s="184"/>
      <c r="BR49" s="184"/>
      <c r="BS49" s="189"/>
      <c r="BT49" s="190">
        <f>SUM(BH49:BS49)</f>
        <v>39621279</v>
      </c>
      <c r="BU49"/>
      <c r="BV49"/>
      <c r="BX49" s="3">
        <f t="shared" si="4"/>
        <v>54235000</v>
      </c>
      <c r="BY49" s="3">
        <f t="shared" si="3"/>
        <v>14613721</v>
      </c>
      <c r="CA49" s="3">
        <f t="shared" si="6"/>
        <v>12905516</v>
      </c>
      <c r="CB49" s="3">
        <f t="shared" si="7"/>
        <v>12905516</v>
      </c>
      <c r="CC49" s="3">
        <f t="shared" si="8"/>
        <v>13157011</v>
      </c>
      <c r="CD49" s="3">
        <f t="shared" si="9"/>
        <v>0</v>
      </c>
      <c r="CE49" s="3">
        <f t="shared" si="10"/>
        <v>13157011</v>
      </c>
      <c r="CF49" s="3">
        <f t="shared" si="11"/>
        <v>26062527</v>
      </c>
      <c r="CG49" s="3">
        <f t="shared" si="26"/>
        <v>28172473</v>
      </c>
    </row>
    <row r="50" spans="1:85" ht="15" customHeight="1" x14ac:dyDescent="0.25">
      <c r="A50" s="179">
        <v>21</v>
      </c>
      <c r="B50" s="180" t="s">
        <v>100</v>
      </c>
      <c r="C50" s="180" t="s">
        <v>121</v>
      </c>
      <c r="D50" s="180" t="s">
        <v>143</v>
      </c>
      <c r="E50" s="181" t="s">
        <v>144</v>
      </c>
      <c r="F50" s="132">
        <v>2000000</v>
      </c>
      <c r="G50" s="182"/>
      <c r="H50" s="182"/>
      <c r="I50" s="182"/>
      <c r="J50" s="182"/>
      <c r="K50" s="182"/>
      <c r="L50" s="182"/>
      <c r="M50" s="183"/>
      <c r="N50" s="182"/>
      <c r="O50" s="182"/>
      <c r="P50" s="182"/>
      <c r="Q50" s="183"/>
      <c r="R50" s="183"/>
      <c r="S50" s="183"/>
      <c r="T50" s="183"/>
      <c r="U50" s="170">
        <f t="shared" si="35"/>
        <v>2000000</v>
      </c>
      <c r="V50" s="170">
        <f t="shared" si="39"/>
        <v>2000000</v>
      </c>
      <c r="W50" s="182"/>
      <c r="X50" s="182"/>
      <c r="Y50" s="182"/>
      <c r="Z50" s="182"/>
      <c r="AA50" s="182"/>
      <c r="AB50" s="182"/>
      <c r="AC50" s="183"/>
      <c r="AD50" s="182"/>
      <c r="AE50" s="182"/>
      <c r="AF50" s="182"/>
      <c r="AG50" s="183"/>
      <c r="AH50" s="183"/>
      <c r="AI50" s="183"/>
      <c r="AJ50" s="183"/>
      <c r="AK50" s="183"/>
      <c r="AL50" s="183"/>
      <c r="AM50" s="183"/>
      <c r="AN50" s="183"/>
      <c r="AO50" s="183"/>
      <c r="AP50" s="183"/>
      <c r="AQ50" s="183"/>
      <c r="AR50" s="183"/>
      <c r="AS50" s="183"/>
      <c r="AT50" s="183"/>
      <c r="AU50" s="172">
        <f>SUM(V50:AT50)</f>
        <v>2000000</v>
      </c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24"/>
      <c r="BG50" s="24"/>
      <c r="BH50" s="184">
        <v>0</v>
      </c>
      <c r="BI50" s="184">
        <v>0</v>
      </c>
      <c r="BJ50" s="184"/>
      <c r="BK50" s="184"/>
      <c r="BL50" s="184">
        <v>0</v>
      </c>
      <c r="BM50" s="184"/>
      <c r="BN50" s="184"/>
      <c r="BO50" s="184"/>
      <c r="BP50" s="184"/>
      <c r="BQ50" s="184"/>
      <c r="BR50" s="184"/>
      <c r="BS50" s="189"/>
      <c r="BT50" s="190">
        <f>SUM(BH50:BS50)</f>
        <v>0</v>
      </c>
      <c r="BU50"/>
      <c r="BV50"/>
      <c r="BX50" s="3">
        <f t="shared" si="4"/>
        <v>2000000</v>
      </c>
      <c r="BY50" s="3">
        <f t="shared" si="3"/>
        <v>2000000</v>
      </c>
      <c r="CA50" s="3">
        <f t="shared" si="6"/>
        <v>0</v>
      </c>
      <c r="CB50" s="3">
        <f t="shared" si="7"/>
        <v>0</v>
      </c>
      <c r="CC50" s="3">
        <f t="shared" si="8"/>
        <v>0</v>
      </c>
      <c r="CD50" s="3">
        <f t="shared" si="9"/>
        <v>0</v>
      </c>
      <c r="CE50" s="3">
        <f t="shared" si="10"/>
        <v>0</v>
      </c>
      <c r="CF50" s="3">
        <f t="shared" si="11"/>
        <v>0</v>
      </c>
      <c r="CG50" s="3">
        <f t="shared" si="26"/>
        <v>2000000</v>
      </c>
    </row>
    <row r="51" spans="1:85" ht="15" customHeight="1" x14ac:dyDescent="0.25">
      <c r="A51" s="179">
        <v>21</v>
      </c>
      <c r="B51" s="180" t="s">
        <v>100</v>
      </c>
      <c r="C51" s="180" t="s">
        <v>121</v>
      </c>
      <c r="D51" s="180" t="s">
        <v>145</v>
      </c>
      <c r="E51" s="181" t="s">
        <v>146</v>
      </c>
      <c r="F51" s="132">
        <v>8000000</v>
      </c>
      <c r="G51" s="182"/>
      <c r="H51" s="182"/>
      <c r="I51" s="182"/>
      <c r="J51" s="182"/>
      <c r="K51" s="182"/>
      <c r="L51" s="182"/>
      <c r="M51" s="183"/>
      <c r="N51" s="182"/>
      <c r="O51" s="182"/>
      <c r="P51" s="182"/>
      <c r="Q51" s="183"/>
      <c r="R51" s="183"/>
      <c r="S51" s="183"/>
      <c r="T51" s="183"/>
      <c r="U51" s="170">
        <f t="shared" si="35"/>
        <v>8000000</v>
      </c>
      <c r="V51" s="170">
        <f t="shared" si="39"/>
        <v>8000000</v>
      </c>
      <c r="W51" s="182"/>
      <c r="X51" s="182"/>
      <c r="Y51" s="182"/>
      <c r="Z51" s="182"/>
      <c r="AA51" s="182"/>
      <c r="AB51" s="182"/>
      <c r="AC51" s="183"/>
      <c r="AD51" s="182"/>
      <c r="AE51" s="182"/>
      <c r="AF51" s="182"/>
      <c r="AG51" s="183"/>
      <c r="AH51" s="183"/>
      <c r="AI51" s="183"/>
      <c r="AJ51" s="183"/>
      <c r="AK51" s="183"/>
      <c r="AL51" s="183"/>
      <c r="AM51" s="183"/>
      <c r="AN51" s="183"/>
      <c r="AO51" s="183"/>
      <c r="AP51" s="183"/>
      <c r="AQ51" s="183"/>
      <c r="AR51" s="183"/>
      <c r="AS51" s="183"/>
      <c r="AT51" s="183"/>
      <c r="AU51" s="183">
        <f>SUBTOTAL(9,V51:AT51)</f>
        <v>8000000</v>
      </c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24"/>
      <c r="BG51" s="24"/>
      <c r="BH51" s="184">
        <v>0</v>
      </c>
      <c r="BI51" s="184">
        <v>0</v>
      </c>
      <c r="BJ51" s="184">
        <v>79024</v>
      </c>
      <c r="BK51" s="184">
        <v>63855</v>
      </c>
      <c r="BL51" s="184">
        <v>189497</v>
      </c>
      <c r="BM51" s="184">
        <v>138292</v>
      </c>
      <c r="BN51" s="184">
        <v>302341</v>
      </c>
      <c r="BO51" s="184">
        <v>751949</v>
      </c>
      <c r="BP51" s="184">
        <v>1101515</v>
      </c>
      <c r="BQ51" s="184"/>
      <c r="BR51" s="184"/>
      <c r="BS51" s="189"/>
      <c r="BT51" s="190">
        <f>SUM(BH51:BS51)</f>
        <v>2626473</v>
      </c>
      <c r="BU51"/>
      <c r="BV51"/>
      <c r="BX51" s="3">
        <f t="shared" si="4"/>
        <v>8000000</v>
      </c>
      <c r="BY51" s="3">
        <f t="shared" si="3"/>
        <v>5373527</v>
      </c>
      <c r="CA51" s="3">
        <f t="shared" si="6"/>
        <v>391644</v>
      </c>
      <c r="CB51" s="3">
        <f t="shared" si="7"/>
        <v>391644</v>
      </c>
      <c r="CC51" s="3">
        <f t="shared" si="8"/>
        <v>2155805</v>
      </c>
      <c r="CD51" s="3">
        <f t="shared" si="9"/>
        <v>0</v>
      </c>
      <c r="CE51" s="3">
        <f t="shared" si="10"/>
        <v>2155805</v>
      </c>
      <c r="CF51" s="3">
        <f t="shared" si="11"/>
        <v>2547449</v>
      </c>
      <c r="CG51" s="3">
        <f t="shared" si="26"/>
        <v>5452551</v>
      </c>
    </row>
    <row r="52" spans="1:85" ht="25.5" customHeight="1" x14ac:dyDescent="0.25">
      <c r="A52" s="179">
        <v>21</v>
      </c>
      <c r="B52" s="180" t="s">
        <v>100</v>
      </c>
      <c r="C52" s="180" t="s">
        <v>121</v>
      </c>
      <c r="D52" s="180" t="s">
        <v>147</v>
      </c>
      <c r="E52" s="181" t="s">
        <v>148</v>
      </c>
      <c r="F52" s="132">
        <v>1000000</v>
      </c>
      <c r="G52" s="182"/>
      <c r="H52" s="182"/>
      <c r="I52" s="182"/>
      <c r="J52" s="182"/>
      <c r="K52" s="182"/>
      <c r="L52" s="182"/>
      <c r="M52" s="183"/>
      <c r="N52" s="182"/>
      <c r="O52" s="182"/>
      <c r="P52" s="182"/>
      <c r="Q52" s="183"/>
      <c r="R52" s="183"/>
      <c r="S52" s="183"/>
      <c r="T52" s="183"/>
      <c r="U52" s="170">
        <f t="shared" si="35"/>
        <v>1000000</v>
      </c>
      <c r="V52" s="170">
        <f t="shared" si="39"/>
        <v>1000000</v>
      </c>
      <c r="W52" s="182"/>
      <c r="X52" s="182"/>
      <c r="Y52" s="182"/>
      <c r="Z52" s="182"/>
      <c r="AA52" s="182"/>
      <c r="AB52" s="182"/>
      <c r="AC52" s="183"/>
      <c r="AD52" s="182"/>
      <c r="AE52" s="182"/>
      <c r="AF52" s="182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  <c r="AS52" s="183"/>
      <c r="AT52" s="183"/>
      <c r="AU52" s="183">
        <f>SUBTOTAL(9,V52:AT52)</f>
        <v>1000000</v>
      </c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24"/>
      <c r="BG52" s="24"/>
      <c r="BH52" s="184">
        <v>0</v>
      </c>
      <c r="BI52" s="184">
        <v>0</v>
      </c>
      <c r="BJ52" s="184"/>
      <c r="BK52" s="184"/>
      <c r="BL52" s="184">
        <v>0</v>
      </c>
      <c r="BM52" s="184"/>
      <c r="BN52" s="184"/>
      <c r="BO52" s="184"/>
      <c r="BP52" s="184"/>
      <c r="BQ52" s="184"/>
      <c r="BR52" s="184"/>
      <c r="BS52" s="189"/>
      <c r="BT52" s="190">
        <f>SUM(BH52:BS52)</f>
        <v>0</v>
      </c>
      <c r="BU52"/>
      <c r="BV52"/>
      <c r="BX52" s="3">
        <f t="shared" si="4"/>
        <v>1000000</v>
      </c>
      <c r="BY52" s="3">
        <f t="shared" si="3"/>
        <v>1000000</v>
      </c>
      <c r="CA52" s="3">
        <f t="shared" si="6"/>
        <v>0</v>
      </c>
      <c r="CB52" s="3">
        <f t="shared" si="7"/>
        <v>0</v>
      </c>
      <c r="CC52" s="3">
        <f t="shared" si="8"/>
        <v>0</v>
      </c>
      <c r="CD52" s="3">
        <f t="shared" si="9"/>
        <v>0</v>
      </c>
      <c r="CE52" s="3">
        <f t="shared" si="10"/>
        <v>0</v>
      </c>
      <c r="CF52" s="3">
        <f t="shared" si="11"/>
        <v>0</v>
      </c>
      <c r="CG52" s="3">
        <f t="shared" si="26"/>
        <v>1000000</v>
      </c>
    </row>
    <row r="53" spans="1:85" ht="15" customHeight="1" x14ac:dyDescent="0.25">
      <c r="A53" s="179">
        <v>21</v>
      </c>
      <c r="B53" s="180" t="s">
        <v>100</v>
      </c>
      <c r="C53" s="180" t="s">
        <v>143</v>
      </c>
      <c r="D53" s="180"/>
      <c r="E53" s="181" t="s">
        <v>149</v>
      </c>
      <c r="F53" s="132">
        <f>SUM(F54:F57)</f>
        <v>5010000</v>
      </c>
      <c r="G53" s="182"/>
      <c r="H53" s="182"/>
      <c r="I53" s="182"/>
      <c r="J53" s="182"/>
      <c r="K53" s="182"/>
      <c r="L53" s="182"/>
      <c r="M53" s="183"/>
      <c r="N53" s="182"/>
      <c r="O53" s="182"/>
      <c r="P53" s="182"/>
      <c r="Q53" s="183"/>
      <c r="R53" s="183"/>
      <c r="S53" s="183"/>
      <c r="T53" s="183"/>
      <c r="U53" s="170">
        <f>SUM(U54:U57)</f>
        <v>5010000</v>
      </c>
      <c r="V53" s="170">
        <f>SUM(V54:V57)</f>
        <v>6181000</v>
      </c>
      <c r="W53" s="182"/>
      <c r="X53" s="182"/>
      <c r="Y53" s="182"/>
      <c r="Z53" s="182"/>
      <c r="AA53" s="182"/>
      <c r="AB53" s="182"/>
      <c r="AC53" s="183"/>
      <c r="AD53" s="182"/>
      <c r="AE53" s="182"/>
      <c r="AF53" s="182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72">
        <f>SUM(V53:AT53)</f>
        <v>6181000</v>
      </c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24"/>
      <c r="BG53" s="24"/>
      <c r="BH53" s="184">
        <f>SUM(BH54:BH57)</f>
        <v>1034112</v>
      </c>
      <c r="BI53" s="184">
        <f t="shared" ref="BI53:BT53" si="44">SUM(BI54:BI57)</f>
        <v>0</v>
      </c>
      <c r="BJ53" s="184">
        <f t="shared" si="44"/>
        <v>366357</v>
      </c>
      <c r="BK53" s="184">
        <f t="shared" si="44"/>
        <v>0</v>
      </c>
      <c r="BL53" s="184">
        <f t="shared" si="44"/>
        <v>0</v>
      </c>
      <c r="BM53" s="184">
        <f t="shared" si="44"/>
        <v>260491</v>
      </c>
      <c r="BN53" s="184">
        <f t="shared" si="44"/>
        <v>0</v>
      </c>
      <c r="BO53" s="184">
        <f t="shared" si="44"/>
        <v>0</v>
      </c>
      <c r="BP53" s="184">
        <f t="shared" si="44"/>
        <v>1139008</v>
      </c>
      <c r="BQ53" s="184">
        <f t="shared" si="44"/>
        <v>0</v>
      </c>
      <c r="BR53" s="184">
        <f t="shared" si="44"/>
        <v>0</v>
      </c>
      <c r="BS53" s="184">
        <f t="shared" si="44"/>
        <v>0</v>
      </c>
      <c r="BT53" s="190">
        <f t="shared" si="44"/>
        <v>2799968</v>
      </c>
      <c r="BU53"/>
      <c r="BV53"/>
      <c r="BX53" s="3">
        <f t="shared" si="4"/>
        <v>6181000</v>
      </c>
      <c r="BY53" s="3">
        <f t="shared" si="3"/>
        <v>3381032</v>
      </c>
      <c r="CA53" s="3">
        <f t="shared" si="6"/>
        <v>260491</v>
      </c>
      <c r="CB53" s="3">
        <f t="shared" si="7"/>
        <v>260491</v>
      </c>
      <c r="CC53" s="3">
        <f t="shared" si="8"/>
        <v>1139008</v>
      </c>
      <c r="CD53" s="3">
        <f t="shared" si="9"/>
        <v>0</v>
      </c>
      <c r="CE53" s="3">
        <f t="shared" si="10"/>
        <v>1139008</v>
      </c>
      <c r="CF53" s="3">
        <f t="shared" si="11"/>
        <v>1399499</v>
      </c>
      <c r="CG53" s="3">
        <f t="shared" si="26"/>
        <v>4781501</v>
      </c>
    </row>
    <row r="54" spans="1:85" ht="15" customHeight="1" x14ac:dyDescent="0.25">
      <c r="A54" s="179">
        <v>21</v>
      </c>
      <c r="B54" s="180" t="s">
        <v>100</v>
      </c>
      <c r="C54" s="180" t="s">
        <v>143</v>
      </c>
      <c r="D54" s="180" t="s">
        <v>92</v>
      </c>
      <c r="E54" s="181" t="s">
        <v>150</v>
      </c>
      <c r="F54" s="132">
        <v>1000</v>
      </c>
      <c r="G54" s="182"/>
      <c r="H54" s="182"/>
      <c r="I54" s="182"/>
      <c r="J54" s="182"/>
      <c r="K54" s="182"/>
      <c r="L54" s="182"/>
      <c r="M54" s="183"/>
      <c r="N54" s="182"/>
      <c r="O54" s="182"/>
      <c r="P54" s="182"/>
      <c r="Q54" s="183"/>
      <c r="R54" s="183"/>
      <c r="S54" s="183"/>
      <c r="T54" s="183"/>
      <c r="U54" s="170">
        <f t="shared" si="35"/>
        <v>1000</v>
      </c>
      <c r="V54" s="170">
        <v>1140000</v>
      </c>
      <c r="W54" s="182"/>
      <c r="X54" s="182"/>
      <c r="Y54" s="182"/>
      <c r="Z54" s="182"/>
      <c r="AA54" s="182"/>
      <c r="AB54" s="182"/>
      <c r="AC54" s="183"/>
      <c r="AD54" s="182"/>
      <c r="AE54" s="182"/>
      <c r="AF54" s="182"/>
      <c r="AG54" s="183"/>
      <c r="AH54" s="183"/>
      <c r="AI54" s="183"/>
      <c r="AJ54" s="183"/>
      <c r="AK54" s="183"/>
      <c r="AL54" s="183"/>
      <c r="AM54" s="183"/>
      <c r="AN54" s="183">
        <v>1139000</v>
      </c>
      <c r="AO54" s="183"/>
      <c r="AP54" s="183"/>
      <c r="AQ54" s="183"/>
      <c r="AR54" s="183"/>
      <c r="AS54" s="183"/>
      <c r="AT54" s="183"/>
      <c r="AU54" s="183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24"/>
      <c r="BG54" s="24"/>
      <c r="BH54" s="184">
        <v>0</v>
      </c>
      <c r="BI54" s="184">
        <v>0</v>
      </c>
      <c r="BJ54" s="184"/>
      <c r="BK54" s="184">
        <v>0</v>
      </c>
      <c r="BL54" s="184"/>
      <c r="BM54" s="184"/>
      <c r="BN54" s="184">
        <v>0</v>
      </c>
      <c r="BO54" s="184">
        <v>0</v>
      </c>
      <c r="BP54" s="184">
        <v>1139008</v>
      </c>
      <c r="BQ54" s="184"/>
      <c r="BR54" s="184"/>
      <c r="BS54" s="189"/>
      <c r="BT54" s="190">
        <f>SUM(BH54:BS54)</f>
        <v>1139008</v>
      </c>
      <c r="BU54"/>
      <c r="BV54"/>
      <c r="BX54" s="3">
        <f t="shared" si="4"/>
        <v>0</v>
      </c>
      <c r="BY54" s="3">
        <f t="shared" si="3"/>
        <v>-1139008</v>
      </c>
      <c r="CA54" s="3">
        <f t="shared" si="6"/>
        <v>0</v>
      </c>
      <c r="CB54" s="3">
        <f t="shared" si="7"/>
        <v>0</v>
      </c>
      <c r="CC54" s="3">
        <f t="shared" si="8"/>
        <v>1139008</v>
      </c>
      <c r="CD54" s="3">
        <f t="shared" si="9"/>
        <v>0</v>
      </c>
      <c r="CE54" s="3">
        <f t="shared" si="10"/>
        <v>1139008</v>
      </c>
      <c r="CF54" s="3">
        <f t="shared" si="11"/>
        <v>1139008</v>
      </c>
      <c r="CG54" s="3">
        <f t="shared" si="26"/>
        <v>-1139008</v>
      </c>
    </row>
    <row r="55" spans="1:85" ht="15" customHeight="1" x14ac:dyDescent="0.25">
      <c r="A55" s="179">
        <v>21</v>
      </c>
      <c r="B55" s="180" t="s">
        <v>100</v>
      </c>
      <c r="C55" s="180" t="s">
        <v>143</v>
      </c>
      <c r="D55" s="180" t="s">
        <v>117</v>
      </c>
      <c r="E55" s="181" t="s">
        <v>151</v>
      </c>
      <c r="F55" s="132">
        <v>1008000</v>
      </c>
      <c r="G55" s="182"/>
      <c r="H55" s="182"/>
      <c r="I55" s="182"/>
      <c r="J55" s="182"/>
      <c r="K55" s="182"/>
      <c r="L55" s="182"/>
      <c r="M55" s="183"/>
      <c r="N55" s="182"/>
      <c r="O55" s="182"/>
      <c r="P55" s="182"/>
      <c r="Q55" s="183"/>
      <c r="R55" s="183"/>
      <c r="S55" s="183"/>
      <c r="T55" s="183"/>
      <c r="U55" s="170">
        <f t="shared" si="35"/>
        <v>1008000</v>
      </c>
      <c r="V55" s="170">
        <f t="shared" si="39"/>
        <v>1008000</v>
      </c>
      <c r="W55" s="182"/>
      <c r="X55" s="182"/>
      <c r="Y55" s="182"/>
      <c r="Z55" s="182"/>
      <c r="AA55" s="182"/>
      <c r="AB55" s="182"/>
      <c r="AC55" s="183"/>
      <c r="AD55" s="182"/>
      <c r="AE55" s="182"/>
      <c r="AF55" s="182"/>
      <c r="AG55" s="183"/>
      <c r="AH55" s="183"/>
      <c r="AI55" s="183"/>
      <c r="AJ55" s="183"/>
      <c r="AK55" s="183"/>
      <c r="AL55" s="183"/>
      <c r="AM55" s="183"/>
      <c r="AN55" s="183"/>
      <c r="AO55" s="183"/>
      <c r="AP55" s="183"/>
      <c r="AQ55" s="183"/>
      <c r="AR55" s="183"/>
      <c r="AS55" s="183"/>
      <c r="AT55" s="183"/>
      <c r="AU55" s="183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24"/>
      <c r="BG55" s="24"/>
      <c r="BH55" s="184">
        <v>0</v>
      </c>
      <c r="BI55" s="184">
        <v>0</v>
      </c>
      <c r="BJ55" s="184">
        <v>334917</v>
      </c>
      <c r="BK55" s="184">
        <v>0</v>
      </c>
      <c r="BL55" s="184"/>
      <c r="BM55" s="184">
        <v>260491</v>
      </c>
      <c r="BN55" s="184">
        <v>0</v>
      </c>
      <c r="BO55" s="184">
        <v>0</v>
      </c>
      <c r="BP55" s="184"/>
      <c r="BQ55" s="184"/>
      <c r="BR55" s="184"/>
      <c r="BS55" s="189"/>
      <c r="BT55" s="190">
        <f>SUM(BH55:BS55)</f>
        <v>595408</v>
      </c>
      <c r="BU55"/>
      <c r="BV55"/>
      <c r="BX55" s="3">
        <f t="shared" si="4"/>
        <v>0</v>
      </c>
      <c r="BY55" s="3">
        <f t="shared" si="3"/>
        <v>-595408</v>
      </c>
      <c r="CA55" s="3">
        <f t="shared" si="6"/>
        <v>260491</v>
      </c>
      <c r="CB55" s="3">
        <f t="shared" si="7"/>
        <v>260491</v>
      </c>
      <c r="CC55" s="3">
        <f t="shared" si="8"/>
        <v>0</v>
      </c>
      <c r="CD55" s="3">
        <f t="shared" si="9"/>
        <v>0</v>
      </c>
      <c r="CE55" s="3">
        <f t="shared" si="10"/>
        <v>0</v>
      </c>
      <c r="CF55" s="3">
        <f t="shared" si="11"/>
        <v>260491</v>
      </c>
      <c r="CG55" s="3">
        <f t="shared" si="26"/>
        <v>-260491</v>
      </c>
    </row>
    <row r="56" spans="1:85" ht="15" customHeight="1" x14ac:dyDescent="0.25">
      <c r="A56" s="179">
        <v>21</v>
      </c>
      <c r="B56" s="180" t="s">
        <v>100</v>
      </c>
      <c r="C56" s="180" t="s">
        <v>143</v>
      </c>
      <c r="D56" s="180" t="s">
        <v>119</v>
      </c>
      <c r="E56" s="181" t="s">
        <v>152</v>
      </c>
      <c r="F56" s="132">
        <v>4000000</v>
      </c>
      <c r="G56" s="182"/>
      <c r="H56" s="182"/>
      <c r="I56" s="182"/>
      <c r="J56" s="182"/>
      <c r="K56" s="182"/>
      <c r="L56" s="182"/>
      <c r="M56" s="183"/>
      <c r="N56" s="182"/>
      <c r="O56" s="182"/>
      <c r="P56" s="182"/>
      <c r="Q56" s="183"/>
      <c r="R56" s="183"/>
      <c r="S56" s="183"/>
      <c r="T56" s="183"/>
      <c r="U56" s="170">
        <f t="shared" si="35"/>
        <v>4000000</v>
      </c>
      <c r="V56" s="170">
        <f t="shared" si="39"/>
        <v>4000000</v>
      </c>
      <c r="W56" s="182"/>
      <c r="X56" s="182"/>
      <c r="Y56" s="182"/>
      <c r="Z56" s="182"/>
      <c r="AA56" s="182"/>
      <c r="AB56" s="182"/>
      <c r="AC56" s="183"/>
      <c r="AD56" s="182"/>
      <c r="AE56" s="182"/>
      <c r="AF56" s="182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3"/>
      <c r="AS56" s="183"/>
      <c r="AT56" s="183"/>
      <c r="AU56" s="183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24"/>
      <c r="BG56" s="24"/>
      <c r="BH56" s="184">
        <v>1034112</v>
      </c>
      <c r="BI56" s="184">
        <v>0</v>
      </c>
      <c r="BJ56" s="184"/>
      <c r="BK56" s="184">
        <v>0</v>
      </c>
      <c r="BL56" s="184"/>
      <c r="BM56" s="184"/>
      <c r="BN56" s="184">
        <v>0</v>
      </c>
      <c r="BO56" s="184">
        <v>0</v>
      </c>
      <c r="BP56" s="184"/>
      <c r="BQ56" s="184"/>
      <c r="BR56" s="184"/>
      <c r="BS56" s="189"/>
      <c r="BT56" s="190">
        <f>SUM(BH56:BS56)</f>
        <v>1034112</v>
      </c>
      <c r="BU56"/>
      <c r="BV56"/>
      <c r="BX56" s="3">
        <f t="shared" si="4"/>
        <v>0</v>
      </c>
      <c r="BY56" s="3">
        <f t="shared" si="3"/>
        <v>-1034112</v>
      </c>
      <c r="CA56" s="3">
        <f t="shared" si="6"/>
        <v>0</v>
      </c>
      <c r="CB56" s="3">
        <f t="shared" si="7"/>
        <v>0</v>
      </c>
      <c r="CC56" s="3">
        <f t="shared" si="8"/>
        <v>0</v>
      </c>
      <c r="CD56" s="3">
        <f t="shared" si="9"/>
        <v>0</v>
      </c>
      <c r="CE56" s="3">
        <f t="shared" si="10"/>
        <v>0</v>
      </c>
      <c r="CF56" s="3">
        <f t="shared" si="11"/>
        <v>0</v>
      </c>
      <c r="CG56" s="3">
        <f t="shared" si="26"/>
        <v>0</v>
      </c>
    </row>
    <row r="57" spans="1:85" ht="25.5" customHeight="1" x14ac:dyDescent="0.25">
      <c r="A57" s="179">
        <v>21</v>
      </c>
      <c r="B57" s="180" t="s">
        <v>100</v>
      </c>
      <c r="C57" s="180" t="s">
        <v>143</v>
      </c>
      <c r="D57" s="180" t="s">
        <v>121</v>
      </c>
      <c r="E57" s="181" t="s">
        <v>153</v>
      </c>
      <c r="F57" s="132">
        <v>1000</v>
      </c>
      <c r="G57" s="182"/>
      <c r="H57" s="182"/>
      <c r="I57" s="182"/>
      <c r="J57" s="182"/>
      <c r="K57" s="182"/>
      <c r="L57" s="182"/>
      <c r="M57" s="183"/>
      <c r="N57" s="182"/>
      <c r="O57" s="182"/>
      <c r="P57" s="182"/>
      <c r="Q57" s="183"/>
      <c r="R57" s="183"/>
      <c r="S57" s="183"/>
      <c r="T57" s="183"/>
      <c r="U57" s="170">
        <f t="shared" si="35"/>
        <v>1000</v>
      </c>
      <c r="V57" s="170">
        <v>33000</v>
      </c>
      <c r="W57" s="182"/>
      <c r="X57" s="182"/>
      <c r="Y57" s="182"/>
      <c r="Z57" s="182"/>
      <c r="AA57" s="182"/>
      <c r="AB57" s="182"/>
      <c r="AC57" s="183"/>
      <c r="AD57" s="182"/>
      <c r="AE57" s="182"/>
      <c r="AF57" s="182"/>
      <c r="AG57" s="183"/>
      <c r="AH57" s="183"/>
      <c r="AI57" s="183"/>
      <c r="AJ57" s="183"/>
      <c r="AK57" s="183"/>
      <c r="AL57" s="183"/>
      <c r="AM57" s="183"/>
      <c r="AN57" s="183"/>
      <c r="AO57" s="183"/>
      <c r="AP57" s="183"/>
      <c r="AQ57" s="183"/>
      <c r="AR57" s="183"/>
      <c r="AS57" s="183"/>
      <c r="AT57" s="183"/>
      <c r="AU57" s="183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24"/>
      <c r="BG57" s="24"/>
      <c r="BH57" s="184">
        <v>0</v>
      </c>
      <c r="BI57" s="184">
        <v>0</v>
      </c>
      <c r="BJ57" s="184">
        <v>31440</v>
      </c>
      <c r="BK57" s="184">
        <v>0</v>
      </c>
      <c r="BL57" s="184"/>
      <c r="BM57" s="184"/>
      <c r="BN57" s="184">
        <v>0</v>
      </c>
      <c r="BO57" s="184">
        <v>0</v>
      </c>
      <c r="BP57" s="184"/>
      <c r="BQ57" s="184"/>
      <c r="BR57" s="184"/>
      <c r="BS57" s="189"/>
      <c r="BT57" s="190">
        <f>SUM(BH57:BS57)</f>
        <v>31440</v>
      </c>
      <c r="BU57"/>
      <c r="BV57"/>
      <c r="BX57" s="3">
        <f t="shared" si="4"/>
        <v>0</v>
      </c>
      <c r="BY57" s="3">
        <f t="shared" si="3"/>
        <v>-31440</v>
      </c>
      <c r="CA57" s="3">
        <f t="shared" si="6"/>
        <v>0</v>
      </c>
      <c r="CB57" s="3">
        <f t="shared" si="7"/>
        <v>0</v>
      </c>
      <c r="CC57" s="3">
        <f t="shared" si="8"/>
        <v>0</v>
      </c>
      <c r="CD57" s="3">
        <f t="shared" si="9"/>
        <v>0</v>
      </c>
      <c r="CE57" s="3">
        <f t="shared" si="10"/>
        <v>0</v>
      </c>
      <c r="CF57" s="3">
        <f t="shared" si="11"/>
        <v>0</v>
      </c>
      <c r="CG57" s="3">
        <f t="shared" si="26"/>
        <v>0</v>
      </c>
    </row>
    <row r="58" spans="1:85" ht="15" customHeight="1" x14ac:dyDescent="0.25">
      <c r="A58" s="179">
        <v>21</v>
      </c>
      <c r="B58" s="180" t="s">
        <v>90</v>
      </c>
      <c r="C58" s="180"/>
      <c r="D58" s="180"/>
      <c r="E58" s="181" t="s">
        <v>154</v>
      </c>
      <c r="F58" s="132">
        <f>+F59+F66+F69+F72+F76</f>
        <v>2004874000</v>
      </c>
      <c r="G58" s="182"/>
      <c r="H58" s="182"/>
      <c r="I58" s="182"/>
      <c r="J58" s="182"/>
      <c r="K58" s="182"/>
      <c r="L58" s="182"/>
      <c r="M58" s="183"/>
      <c r="N58" s="182"/>
      <c r="O58" s="182"/>
      <c r="P58" s="182"/>
      <c r="Q58" s="183"/>
      <c r="R58" s="183"/>
      <c r="S58" s="183"/>
      <c r="T58" s="183"/>
      <c r="U58" s="170">
        <f t="shared" ref="U58" si="45">+U59+U66+U69+U72+U76</f>
        <v>2004874000</v>
      </c>
      <c r="V58" s="170">
        <f>+V59+V66+V69+V72+V76</f>
        <v>1935828000</v>
      </c>
      <c r="W58" s="182"/>
      <c r="X58" s="182"/>
      <c r="Y58" s="182"/>
      <c r="Z58" s="182"/>
      <c r="AA58" s="182"/>
      <c r="AB58" s="182"/>
      <c r="AC58" s="183"/>
      <c r="AD58" s="182"/>
      <c r="AE58" s="182"/>
      <c r="AF58" s="182"/>
      <c r="AG58" s="183"/>
      <c r="AH58" s="183"/>
      <c r="AI58" s="183"/>
      <c r="AJ58" s="183"/>
      <c r="AK58" s="183"/>
      <c r="AL58" s="183"/>
      <c r="AM58" s="183"/>
      <c r="AN58" s="183"/>
      <c r="AO58" s="183"/>
      <c r="AP58" s="183"/>
      <c r="AQ58" s="183"/>
      <c r="AR58" s="183"/>
      <c r="AS58" s="183"/>
      <c r="AT58" s="183"/>
      <c r="AU58" s="172">
        <f t="shared" ref="AU58:AU59" si="46">SUM(V58:AT58)</f>
        <v>1935828000</v>
      </c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24"/>
      <c r="BG58" s="24"/>
      <c r="BH58" s="184">
        <f>+BH59+BH66+BH69+BH72+BH76</f>
        <v>136382893</v>
      </c>
      <c r="BI58" s="184">
        <f t="shared" ref="BI58:BO58" si="47">+BI59+BI66+BI69+BI72+BI76</f>
        <v>124170973</v>
      </c>
      <c r="BJ58" s="184">
        <f t="shared" si="47"/>
        <v>238018836</v>
      </c>
      <c r="BK58" s="184">
        <f t="shared" si="47"/>
        <v>127705312</v>
      </c>
      <c r="BL58" s="184">
        <f t="shared" si="47"/>
        <v>131591594</v>
      </c>
      <c r="BM58" s="184">
        <f t="shared" si="47"/>
        <v>240800213</v>
      </c>
      <c r="BN58" s="184">
        <f t="shared" si="47"/>
        <v>134282326</v>
      </c>
      <c r="BO58" s="184">
        <f t="shared" si="47"/>
        <v>135219664</v>
      </c>
      <c r="BP58" s="184">
        <f>+BP59+BP66+BP69+BP72+BP76</f>
        <v>238701168</v>
      </c>
      <c r="BQ58" s="184">
        <f t="shared" ref="BQ58:BT58" si="48">+BQ59+BQ66+BQ69+BQ72+BQ76</f>
        <v>0</v>
      </c>
      <c r="BR58" s="184">
        <f t="shared" si="48"/>
        <v>0</v>
      </c>
      <c r="BS58" s="184">
        <f t="shared" si="48"/>
        <v>0</v>
      </c>
      <c r="BT58" s="190">
        <f t="shared" si="48"/>
        <v>1506872979</v>
      </c>
      <c r="BU58" s="185">
        <f>+BT58/V58</f>
        <v>0.77841263738307331</v>
      </c>
      <c r="BV58" s="186"/>
      <c r="BX58" s="3">
        <f t="shared" si="4"/>
        <v>1935828000</v>
      </c>
      <c r="BY58" s="3">
        <f t="shared" si="3"/>
        <v>428955021</v>
      </c>
      <c r="CA58" s="3">
        <f t="shared" si="6"/>
        <v>500097119</v>
      </c>
      <c r="CB58" s="3">
        <f t="shared" si="7"/>
        <v>500097119</v>
      </c>
      <c r="CC58" s="3">
        <f t="shared" si="8"/>
        <v>508203158</v>
      </c>
      <c r="CD58" s="3">
        <f t="shared" si="9"/>
        <v>0</v>
      </c>
      <c r="CE58" s="3">
        <f t="shared" si="10"/>
        <v>508203158</v>
      </c>
      <c r="CF58" s="3">
        <f t="shared" si="11"/>
        <v>1008300277</v>
      </c>
      <c r="CG58" s="3">
        <f t="shared" si="26"/>
        <v>927527723</v>
      </c>
    </row>
    <row r="59" spans="1:85" ht="15" customHeight="1" x14ac:dyDescent="0.25">
      <c r="A59" s="179">
        <v>21</v>
      </c>
      <c r="B59" s="180" t="s">
        <v>90</v>
      </c>
      <c r="C59" s="180" t="s">
        <v>92</v>
      </c>
      <c r="D59" s="180"/>
      <c r="E59" s="181" t="s">
        <v>155</v>
      </c>
      <c r="F59" s="132">
        <f>SUM(F60:F65)</f>
        <v>1886564000</v>
      </c>
      <c r="G59" s="182"/>
      <c r="H59" s="182"/>
      <c r="I59" s="182"/>
      <c r="J59" s="182"/>
      <c r="K59" s="182"/>
      <c r="L59" s="182"/>
      <c r="M59" s="183"/>
      <c r="N59" s="182"/>
      <c r="O59" s="182"/>
      <c r="P59" s="182"/>
      <c r="Q59" s="183"/>
      <c r="R59" s="183"/>
      <c r="S59" s="183"/>
      <c r="T59" s="183"/>
      <c r="U59" s="170">
        <f t="shared" ref="U59:V59" si="49">SUM(U60:U65)</f>
        <v>1886564000</v>
      </c>
      <c r="V59" s="170">
        <f t="shared" si="49"/>
        <v>1677128000</v>
      </c>
      <c r="W59" s="182"/>
      <c r="X59" s="182"/>
      <c r="Y59" s="182"/>
      <c r="Z59" s="182"/>
      <c r="AA59" s="182"/>
      <c r="AB59" s="182"/>
      <c r="AC59" s="183"/>
      <c r="AD59" s="182"/>
      <c r="AE59" s="182"/>
      <c r="AF59" s="182"/>
      <c r="AG59" s="183"/>
      <c r="AH59" s="183"/>
      <c r="AI59" s="183"/>
      <c r="AJ59" s="183"/>
      <c r="AK59" s="183"/>
      <c r="AL59" s="183"/>
      <c r="AM59" s="183"/>
      <c r="AN59" s="183"/>
      <c r="AO59" s="183"/>
      <c r="AP59" s="183"/>
      <c r="AQ59" s="183"/>
      <c r="AR59" s="183"/>
      <c r="AS59" s="183"/>
      <c r="AT59" s="183"/>
      <c r="AU59" s="172">
        <f t="shared" si="46"/>
        <v>1677128000</v>
      </c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24"/>
      <c r="BG59" s="24"/>
      <c r="BH59" s="184">
        <f>SUM(BH60:BH65)</f>
        <v>121389705</v>
      </c>
      <c r="BI59" s="184">
        <f t="shared" ref="BI59:BT59" si="50">SUM(BI60:BI65)</f>
        <v>117910559</v>
      </c>
      <c r="BJ59" s="184">
        <f t="shared" si="50"/>
        <v>182350175</v>
      </c>
      <c r="BK59" s="184">
        <f t="shared" si="50"/>
        <v>120959363</v>
      </c>
      <c r="BL59" s="184">
        <f t="shared" si="50"/>
        <v>124734189</v>
      </c>
      <c r="BM59" s="184">
        <f t="shared" si="50"/>
        <v>185872115</v>
      </c>
      <c r="BN59" s="184">
        <f t="shared" si="50"/>
        <v>124761071</v>
      </c>
      <c r="BO59" s="184">
        <f t="shared" si="50"/>
        <v>127203925</v>
      </c>
      <c r="BP59" s="184">
        <f t="shared" si="50"/>
        <v>181010751</v>
      </c>
      <c r="BQ59" s="184">
        <f t="shared" si="50"/>
        <v>0</v>
      </c>
      <c r="BR59" s="184">
        <f t="shared" si="50"/>
        <v>0</v>
      </c>
      <c r="BS59" s="184">
        <f t="shared" si="50"/>
        <v>0</v>
      </c>
      <c r="BT59" s="190">
        <f t="shared" si="50"/>
        <v>1286191853</v>
      </c>
      <c r="BU59"/>
      <c r="BV59"/>
      <c r="BX59" s="3">
        <f t="shared" si="4"/>
        <v>1677128000</v>
      </c>
      <c r="BY59" s="3">
        <f t="shared" si="3"/>
        <v>390936147</v>
      </c>
      <c r="CA59" s="3">
        <f t="shared" si="6"/>
        <v>431565667</v>
      </c>
      <c r="CB59" s="3">
        <f t="shared" si="7"/>
        <v>431565667</v>
      </c>
      <c r="CC59" s="3">
        <f t="shared" si="8"/>
        <v>432975747</v>
      </c>
      <c r="CD59" s="3">
        <f t="shared" si="9"/>
        <v>0</v>
      </c>
      <c r="CE59" s="3">
        <f t="shared" si="10"/>
        <v>432975747</v>
      </c>
      <c r="CF59" s="3">
        <f t="shared" si="11"/>
        <v>864541414</v>
      </c>
      <c r="CG59" s="3">
        <f t="shared" si="26"/>
        <v>812586586</v>
      </c>
    </row>
    <row r="60" spans="1:85" ht="15" customHeight="1" x14ac:dyDescent="0.25">
      <c r="A60" s="179">
        <v>21</v>
      </c>
      <c r="B60" s="180" t="s">
        <v>90</v>
      </c>
      <c r="C60" s="180" t="s">
        <v>92</v>
      </c>
      <c r="D60" s="180" t="s">
        <v>92</v>
      </c>
      <c r="E60" s="181" t="s">
        <v>116</v>
      </c>
      <c r="F60" s="132">
        <v>630654000</v>
      </c>
      <c r="G60" s="182"/>
      <c r="H60" s="182"/>
      <c r="I60" s="182"/>
      <c r="J60" s="182"/>
      <c r="K60" s="182"/>
      <c r="L60" s="182"/>
      <c r="M60" s="183"/>
      <c r="N60" s="182"/>
      <c r="O60" s="182"/>
      <c r="P60" s="182"/>
      <c r="Q60" s="183"/>
      <c r="R60" s="183"/>
      <c r="S60" s="183"/>
      <c r="T60" s="183"/>
      <c r="U60" s="170">
        <f t="shared" si="35"/>
        <v>630654000</v>
      </c>
      <c r="V60" s="170">
        <v>421218000</v>
      </c>
      <c r="W60" s="182"/>
      <c r="X60" s="182"/>
      <c r="Y60" s="182"/>
      <c r="Z60" s="182"/>
      <c r="AA60" s="182"/>
      <c r="AB60" s="182"/>
      <c r="AC60" s="183"/>
      <c r="AD60" s="182"/>
      <c r="AE60" s="182"/>
      <c r="AF60" s="182"/>
      <c r="AG60" s="183"/>
      <c r="AH60" s="183"/>
      <c r="AI60" s="183">
        <v>-67700000</v>
      </c>
      <c r="AJ60" s="183"/>
      <c r="AK60" s="183"/>
      <c r="AL60" s="183"/>
      <c r="AM60" s="183"/>
      <c r="AN60" s="183">
        <v>-72477000</v>
      </c>
      <c r="AO60" s="183"/>
      <c r="AP60" s="183"/>
      <c r="AQ60" s="183"/>
      <c r="AR60" s="183"/>
      <c r="AS60" s="183"/>
      <c r="AT60" s="183"/>
      <c r="AU60" s="183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24"/>
      <c r="BG60" s="24"/>
      <c r="BH60" s="184">
        <v>31981562</v>
      </c>
      <c r="BI60" s="184">
        <v>31162965</v>
      </c>
      <c r="BJ60" s="184">
        <v>32171376</v>
      </c>
      <c r="BK60" s="184">
        <v>31940394</v>
      </c>
      <c r="BL60" s="184">
        <v>32860221</v>
      </c>
      <c r="BM60" s="184">
        <v>32770948</v>
      </c>
      <c r="BN60" s="184">
        <v>33172286</v>
      </c>
      <c r="BO60" s="184">
        <v>33555418</v>
      </c>
      <c r="BP60" s="184">
        <v>32198142</v>
      </c>
      <c r="BQ60" s="184"/>
      <c r="BR60" s="184"/>
      <c r="BS60" s="189"/>
      <c r="BT60" s="190">
        <f t="shared" ref="BT60:BT87" si="51">SUM(BH60:BS60)</f>
        <v>291813312</v>
      </c>
      <c r="BU60"/>
      <c r="BV60"/>
      <c r="BX60" s="3">
        <f t="shared" si="4"/>
        <v>0</v>
      </c>
      <c r="BY60" s="3">
        <f t="shared" si="3"/>
        <v>-291813312</v>
      </c>
      <c r="CA60" s="3">
        <f t="shared" si="6"/>
        <v>97571563</v>
      </c>
      <c r="CB60" s="3">
        <f t="shared" si="7"/>
        <v>97571563</v>
      </c>
      <c r="CC60" s="3">
        <f t="shared" si="8"/>
        <v>98925846</v>
      </c>
      <c r="CD60" s="3">
        <f t="shared" si="9"/>
        <v>0</v>
      </c>
      <c r="CE60" s="3">
        <f t="shared" si="10"/>
        <v>98925846</v>
      </c>
      <c r="CF60" s="3">
        <f t="shared" si="11"/>
        <v>196497409</v>
      </c>
      <c r="CG60" s="3">
        <f t="shared" si="26"/>
        <v>-196497409</v>
      </c>
    </row>
    <row r="61" spans="1:85" ht="15" customHeight="1" x14ac:dyDescent="0.25">
      <c r="A61" s="179">
        <v>21</v>
      </c>
      <c r="B61" s="180" t="s">
        <v>90</v>
      </c>
      <c r="C61" s="180" t="s">
        <v>92</v>
      </c>
      <c r="D61" s="180" t="s">
        <v>117</v>
      </c>
      <c r="E61" s="181" t="s">
        <v>118</v>
      </c>
      <c r="F61" s="132">
        <v>25656000</v>
      </c>
      <c r="G61" s="182"/>
      <c r="H61" s="182"/>
      <c r="I61" s="182"/>
      <c r="J61" s="182"/>
      <c r="K61" s="182"/>
      <c r="L61" s="182"/>
      <c r="M61" s="183"/>
      <c r="N61" s="182"/>
      <c r="O61" s="182"/>
      <c r="P61" s="182"/>
      <c r="Q61" s="183"/>
      <c r="R61" s="183"/>
      <c r="S61" s="183"/>
      <c r="T61" s="183"/>
      <c r="U61" s="170">
        <f t="shared" si="35"/>
        <v>25656000</v>
      </c>
      <c r="V61" s="170">
        <v>25656000</v>
      </c>
      <c r="W61" s="182"/>
      <c r="X61" s="182"/>
      <c r="Y61" s="182"/>
      <c r="Z61" s="182"/>
      <c r="AA61" s="182"/>
      <c r="AB61" s="182"/>
      <c r="AC61" s="183"/>
      <c r="AD61" s="182"/>
      <c r="AE61" s="182"/>
      <c r="AF61" s="182"/>
      <c r="AG61" s="183"/>
      <c r="AH61" s="183"/>
      <c r="AI61" s="183"/>
      <c r="AJ61" s="183"/>
      <c r="AK61" s="183"/>
      <c r="AL61" s="183"/>
      <c r="AM61" s="183"/>
      <c r="AN61" s="183"/>
      <c r="AO61" s="183"/>
      <c r="AP61" s="183"/>
      <c r="AQ61" s="183"/>
      <c r="AR61" s="183"/>
      <c r="AS61" s="183"/>
      <c r="AT61" s="183"/>
      <c r="AU61" s="183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24"/>
      <c r="BG61" s="24"/>
      <c r="BH61" s="184">
        <v>1978762</v>
      </c>
      <c r="BI61" s="184">
        <v>1970362</v>
      </c>
      <c r="BJ61" s="184">
        <v>1969690</v>
      </c>
      <c r="BK61" s="184">
        <v>1993167</v>
      </c>
      <c r="BL61" s="184">
        <v>2035311</v>
      </c>
      <c r="BM61" s="184">
        <v>1986505</v>
      </c>
      <c r="BN61" s="184">
        <v>1986505</v>
      </c>
      <c r="BO61" s="184">
        <v>2048126</v>
      </c>
      <c r="BP61" s="184">
        <v>1620346</v>
      </c>
      <c r="BQ61" s="184"/>
      <c r="BR61" s="184"/>
      <c r="BS61" s="189"/>
      <c r="BT61" s="190">
        <f t="shared" si="51"/>
        <v>17588774</v>
      </c>
      <c r="BU61"/>
      <c r="BV61"/>
      <c r="BX61" s="3">
        <f t="shared" si="4"/>
        <v>0</v>
      </c>
      <c r="BY61" s="3">
        <f t="shared" si="3"/>
        <v>-17588774</v>
      </c>
      <c r="CA61" s="3">
        <f t="shared" si="6"/>
        <v>6014983</v>
      </c>
      <c r="CB61" s="3">
        <f t="shared" si="7"/>
        <v>6014983</v>
      </c>
      <c r="CC61" s="3">
        <f t="shared" si="8"/>
        <v>5654977</v>
      </c>
      <c r="CD61" s="3">
        <f t="shared" si="9"/>
        <v>0</v>
      </c>
      <c r="CE61" s="3">
        <f t="shared" si="10"/>
        <v>5654977</v>
      </c>
      <c r="CF61" s="3">
        <f t="shared" si="11"/>
        <v>11669960</v>
      </c>
      <c r="CG61" s="3">
        <f t="shared" si="26"/>
        <v>-11669960</v>
      </c>
    </row>
    <row r="62" spans="1:85" ht="15" customHeight="1" x14ac:dyDescent="0.25">
      <c r="A62" s="179">
        <v>21</v>
      </c>
      <c r="B62" s="180" t="s">
        <v>90</v>
      </c>
      <c r="C62" s="180" t="s">
        <v>92</v>
      </c>
      <c r="D62" s="180" t="s">
        <v>119</v>
      </c>
      <c r="E62" s="181" t="s">
        <v>120</v>
      </c>
      <c r="F62" s="132">
        <v>215490000</v>
      </c>
      <c r="G62" s="182"/>
      <c r="H62" s="182"/>
      <c r="I62" s="182"/>
      <c r="J62" s="182"/>
      <c r="K62" s="182"/>
      <c r="L62" s="182"/>
      <c r="M62" s="183"/>
      <c r="N62" s="182"/>
      <c r="O62" s="182"/>
      <c r="P62" s="182"/>
      <c r="Q62" s="183"/>
      <c r="R62" s="183"/>
      <c r="S62" s="183"/>
      <c r="T62" s="183"/>
      <c r="U62" s="170">
        <f t="shared" si="35"/>
        <v>215490000</v>
      </c>
      <c r="V62" s="170">
        <v>215490000</v>
      </c>
      <c r="W62" s="182"/>
      <c r="X62" s="182"/>
      <c r="Y62" s="182"/>
      <c r="Z62" s="182"/>
      <c r="AA62" s="182"/>
      <c r="AB62" s="182"/>
      <c r="AC62" s="183"/>
      <c r="AD62" s="182"/>
      <c r="AE62" s="182"/>
      <c r="AF62" s="182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183"/>
      <c r="AS62" s="183"/>
      <c r="AT62" s="183"/>
      <c r="AU62" s="183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24"/>
      <c r="BG62" s="24"/>
      <c r="BH62" s="184">
        <v>18446049</v>
      </c>
      <c r="BI62" s="184">
        <v>17777759</v>
      </c>
      <c r="BJ62" s="184">
        <v>18433621</v>
      </c>
      <c r="BK62" s="184">
        <v>18279839</v>
      </c>
      <c r="BL62" s="184">
        <v>18924285</v>
      </c>
      <c r="BM62" s="184">
        <v>18599978</v>
      </c>
      <c r="BN62" s="184">
        <v>18944376</v>
      </c>
      <c r="BO62" s="184">
        <v>19260054</v>
      </c>
      <c r="BP62" s="184">
        <v>18028290</v>
      </c>
      <c r="BQ62" s="184"/>
      <c r="BR62" s="184"/>
      <c r="BS62" s="189"/>
      <c r="BT62" s="190">
        <f t="shared" si="51"/>
        <v>166694251</v>
      </c>
      <c r="BU62"/>
      <c r="BV62"/>
      <c r="BX62" s="3">
        <f t="shared" si="4"/>
        <v>0</v>
      </c>
      <c r="BY62" s="3">
        <f t="shared" si="3"/>
        <v>-166694251</v>
      </c>
      <c r="CA62" s="3">
        <f t="shared" si="6"/>
        <v>55804102</v>
      </c>
      <c r="CB62" s="3">
        <f t="shared" si="7"/>
        <v>55804102</v>
      </c>
      <c r="CC62" s="3">
        <f t="shared" si="8"/>
        <v>56232720</v>
      </c>
      <c r="CD62" s="3">
        <f t="shared" si="9"/>
        <v>0</v>
      </c>
      <c r="CE62" s="3">
        <f t="shared" si="10"/>
        <v>56232720</v>
      </c>
      <c r="CF62" s="3">
        <f t="shared" si="11"/>
        <v>112036822</v>
      </c>
      <c r="CG62" s="3">
        <f t="shared" si="26"/>
        <v>-112036822</v>
      </c>
    </row>
    <row r="63" spans="1:85" ht="15" customHeight="1" x14ac:dyDescent="0.25">
      <c r="A63" s="179">
        <v>21</v>
      </c>
      <c r="B63" s="180" t="s">
        <v>90</v>
      </c>
      <c r="C63" s="180" t="s">
        <v>92</v>
      </c>
      <c r="D63" s="180" t="s">
        <v>125</v>
      </c>
      <c r="E63" s="181" t="s">
        <v>128</v>
      </c>
      <c r="F63" s="132">
        <v>291000000</v>
      </c>
      <c r="G63" s="182"/>
      <c r="H63" s="182"/>
      <c r="I63" s="182"/>
      <c r="J63" s="182"/>
      <c r="K63" s="182"/>
      <c r="L63" s="182"/>
      <c r="M63" s="183"/>
      <c r="N63" s="182"/>
      <c r="O63" s="182"/>
      <c r="P63" s="182"/>
      <c r="Q63" s="183"/>
      <c r="R63" s="183"/>
      <c r="S63" s="183"/>
      <c r="T63" s="183"/>
      <c r="U63" s="170">
        <f t="shared" si="35"/>
        <v>291000000</v>
      </c>
      <c r="V63" s="170">
        <v>291000000</v>
      </c>
      <c r="W63" s="182"/>
      <c r="X63" s="182"/>
      <c r="Y63" s="182"/>
      <c r="Z63" s="182"/>
      <c r="AA63" s="182"/>
      <c r="AB63" s="182"/>
      <c r="AC63" s="183"/>
      <c r="AD63" s="182"/>
      <c r="AE63" s="182"/>
      <c r="AF63" s="182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183"/>
      <c r="AT63" s="183"/>
      <c r="AU63" s="183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24"/>
      <c r="BG63" s="24"/>
      <c r="BH63" s="184">
        <v>20141519</v>
      </c>
      <c r="BI63" s="184">
        <v>19552014</v>
      </c>
      <c r="BJ63" s="184">
        <v>36750663</v>
      </c>
      <c r="BK63" s="184">
        <v>20065249</v>
      </c>
      <c r="BL63" s="184">
        <v>20720099</v>
      </c>
      <c r="BM63" s="184">
        <v>37508761</v>
      </c>
      <c r="BN63" s="184">
        <v>20785071</v>
      </c>
      <c r="BO63" s="184">
        <v>21089808</v>
      </c>
      <c r="BP63" s="184">
        <v>36536539</v>
      </c>
      <c r="BQ63" s="184"/>
      <c r="BR63" s="184"/>
      <c r="BS63" s="189"/>
      <c r="BT63" s="190">
        <f t="shared" si="51"/>
        <v>233149723</v>
      </c>
      <c r="BU63"/>
      <c r="BV63"/>
      <c r="BX63" s="3">
        <f t="shared" si="4"/>
        <v>0</v>
      </c>
      <c r="BY63" s="3">
        <f t="shared" si="3"/>
        <v>-233149723</v>
      </c>
      <c r="CA63" s="3">
        <f t="shared" si="6"/>
        <v>78294109</v>
      </c>
      <c r="CB63" s="3">
        <f t="shared" si="7"/>
        <v>78294109</v>
      </c>
      <c r="CC63" s="3">
        <f t="shared" si="8"/>
        <v>78411418</v>
      </c>
      <c r="CD63" s="3">
        <f t="shared" si="9"/>
        <v>0</v>
      </c>
      <c r="CE63" s="3">
        <f t="shared" si="10"/>
        <v>78411418</v>
      </c>
      <c r="CF63" s="3">
        <f t="shared" si="11"/>
        <v>156705527</v>
      </c>
      <c r="CG63" s="3">
        <f t="shared" si="26"/>
        <v>-156705527</v>
      </c>
    </row>
    <row r="64" spans="1:85" ht="15" customHeight="1" x14ac:dyDescent="0.25">
      <c r="A64" s="179">
        <v>21</v>
      </c>
      <c r="B64" s="180" t="s">
        <v>90</v>
      </c>
      <c r="C64" s="180" t="s">
        <v>92</v>
      </c>
      <c r="D64" s="180" t="s">
        <v>129</v>
      </c>
      <c r="E64" s="181" t="s">
        <v>156</v>
      </c>
      <c r="F64" s="132">
        <v>554490000</v>
      </c>
      <c r="G64" s="182"/>
      <c r="H64" s="182"/>
      <c r="I64" s="182"/>
      <c r="J64" s="182"/>
      <c r="K64" s="182"/>
      <c r="L64" s="182"/>
      <c r="M64" s="183"/>
      <c r="N64" s="182"/>
      <c r="O64" s="182"/>
      <c r="P64" s="182"/>
      <c r="Q64" s="183"/>
      <c r="R64" s="183"/>
      <c r="S64" s="183"/>
      <c r="T64" s="183"/>
      <c r="U64" s="170">
        <f t="shared" si="35"/>
        <v>554490000</v>
      </c>
      <c r="V64" s="170">
        <v>554490000</v>
      </c>
      <c r="W64" s="182"/>
      <c r="X64" s="182"/>
      <c r="Y64" s="182"/>
      <c r="Z64" s="182"/>
      <c r="AA64" s="182"/>
      <c r="AB64" s="182"/>
      <c r="AC64" s="183"/>
      <c r="AD64" s="182"/>
      <c r="AE64" s="182"/>
      <c r="AF64" s="182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3"/>
      <c r="AS64" s="183"/>
      <c r="AT64" s="183"/>
      <c r="AU64" s="183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24"/>
      <c r="BG64" s="24"/>
      <c r="BH64" s="184">
        <v>48841813</v>
      </c>
      <c r="BI64" s="184">
        <v>47447459</v>
      </c>
      <c r="BJ64" s="184">
        <v>49052456</v>
      </c>
      <c r="BK64" s="184">
        <v>48680714</v>
      </c>
      <c r="BL64" s="184">
        <v>50194273</v>
      </c>
      <c r="BM64" s="184">
        <v>49830212</v>
      </c>
      <c r="BN64" s="184">
        <v>49872833</v>
      </c>
      <c r="BO64" s="184">
        <v>51250519</v>
      </c>
      <c r="BP64" s="184">
        <v>48825460</v>
      </c>
      <c r="BQ64" s="184"/>
      <c r="BR64" s="184"/>
      <c r="BS64" s="189"/>
      <c r="BT64" s="190">
        <f t="shared" si="51"/>
        <v>443995739</v>
      </c>
      <c r="BU64"/>
      <c r="BV64"/>
      <c r="BX64" s="3">
        <f t="shared" si="4"/>
        <v>0</v>
      </c>
      <c r="BY64" s="3">
        <f t="shared" si="3"/>
        <v>-443995739</v>
      </c>
      <c r="CA64" s="3">
        <f t="shared" si="6"/>
        <v>148705199</v>
      </c>
      <c r="CB64" s="3">
        <f t="shared" si="7"/>
        <v>148705199</v>
      </c>
      <c r="CC64" s="3">
        <f t="shared" si="8"/>
        <v>149948812</v>
      </c>
      <c r="CD64" s="3">
        <f t="shared" si="9"/>
        <v>0</v>
      </c>
      <c r="CE64" s="3">
        <f t="shared" si="10"/>
        <v>149948812</v>
      </c>
      <c r="CF64" s="3">
        <f t="shared" si="11"/>
        <v>298654011</v>
      </c>
      <c r="CG64" s="3">
        <f t="shared" si="26"/>
        <v>-298654011</v>
      </c>
    </row>
    <row r="65" spans="1:85" ht="25.5" x14ac:dyDescent="0.25">
      <c r="A65" s="179">
        <v>21</v>
      </c>
      <c r="B65" s="180" t="s">
        <v>90</v>
      </c>
      <c r="C65" s="180" t="s">
        <v>92</v>
      </c>
      <c r="D65" s="180" t="s">
        <v>157</v>
      </c>
      <c r="E65" s="181" t="s">
        <v>132</v>
      </c>
      <c r="F65" s="132">
        <v>169274000</v>
      </c>
      <c r="G65" s="182"/>
      <c r="H65" s="182"/>
      <c r="I65" s="182"/>
      <c r="J65" s="182"/>
      <c r="K65" s="182"/>
      <c r="L65" s="182"/>
      <c r="M65" s="183"/>
      <c r="N65" s="182"/>
      <c r="O65" s="182"/>
      <c r="P65" s="182"/>
      <c r="Q65" s="183"/>
      <c r="R65" s="183"/>
      <c r="S65" s="183"/>
      <c r="T65" s="183"/>
      <c r="U65" s="170">
        <f t="shared" si="35"/>
        <v>169274000</v>
      </c>
      <c r="V65" s="170">
        <f t="shared" si="39"/>
        <v>169274000</v>
      </c>
      <c r="W65" s="182"/>
      <c r="X65" s="182"/>
      <c r="Y65" s="182"/>
      <c r="Z65" s="182"/>
      <c r="AA65" s="182"/>
      <c r="AB65" s="182"/>
      <c r="AC65" s="183"/>
      <c r="AD65" s="182"/>
      <c r="AE65" s="182"/>
      <c r="AF65" s="182"/>
      <c r="AG65" s="183"/>
      <c r="AH65" s="183"/>
      <c r="AI65" s="183"/>
      <c r="AJ65" s="183"/>
      <c r="AK65" s="183"/>
      <c r="AL65" s="183"/>
      <c r="AM65" s="183"/>
      <c r="AN65" s="183"/>
      <c r="AO65" s="183"/>
      <c r="AP65" s="183"/>
      <c r="AQ65" s="183"/>
      <c r="AR65" s="183"/>
      <c r="AS65" s="183"/>
      <c r="AT65" s="183"/>
      <c r="AU65" s="183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24"/>
      <c r="BG65" s="24"/>
      <c r="BH65" s="184">
        <v>0</v>
      </c>
      <c r="BI65" s="184"/>
      <c r="BJ65" s="184">
        <v>43972369</v>
      </c>
      <c r="BK65" s="184"/>
      <c r="BL65" s="184">
        <v>0</v>
      </c>
      <c r="BM65" s="184">
        <v>45175711</v>
      </c>
      <c r="BN65" s="184"/>
      <c r="BO65" s="184">
        <v>0</v>
      </c>
      <c r="BP65" s="184">
        <v>43801974</v>
      </c>
      <c r="BQ65" s="184"/>
      <c r="BR65" s="184"/>
      <c r="BS65" s="189"/>
      <c r="BT65" s="190">
        <f t="shared" si="51"/>
        <v>132950054</v>
      </c>
      <c r="BU65"/>
      <c r="BV65"/>
      <c r="BX65" s="3">
        <f t="shared" si="4"/>
        <v>0</v>
      </c>
      <c r="BY65" s="3">
        <f t="shared" si="3"/>
        <v>-132950054</v>
      </c>
      <c r="CA65" s="3">
        <f t="shared" si="6"/>
        <v>45175711</v>
      </c>
      <c r="CB65" s="3">
        <f t="shared" si="7"/>
        <v>45175711</v>
      </c>
      <c r="CC65" s="3">
        <f t="shared" si="8"/>
        <v>43801974</v>
      </c>
      <c r="CD65" s="3">
        <f t="shared" si="9"/>
        <v>0</v>
      </c>
      <c r="CE65" s="3">
        <f t="shared" si="10"/>
        <v>43801974</v>
      </c>
      <c r="CF65" s="3">
        <f t="shared" si="11"/>
        <v>88977685</v>
      </c>
      <c r="CG65" s="3">
        <f t="shared" si="26"/>
        <v>-88977685</v>
      </c>
    </row>
    <row r="66" spans="1:85" ht="15" customHeight="1" x14ac:dyDescent="0.25">
      <c r="A66" s="179">
        <v>21</v>
      </c>
      <c r="B66" s="180" t="s">
        <v>90</v>
      </c>
      <c r="C66" s="180" t="s">
        <v>117</v>
      </c>
      <c r="D66" s="180"/>
      <c r="E66" s="181" t="s">
        <v>135</v>
      </c>
      <c r="F66" s="132">
        <f>SUM(F67:F68)</f>
        <v>72045000</v>
      </c>
      <c r="G66" s="182"/>
      <c r="H66" s="182"/>
      <c r="I66" s="182"/>
      <c r="J66" s="182"/>
      <c r="K66" s="182"/>
      <c r="L66" s="182"/>
      <c r="M66" s="183"/>
      <c r="N66" s="182"/>
      <c r="O66" s="182"/>
      <c r="P66" s="182"/>
      <c r="Q66" s="183"/>
      <c r="R66" s="183"/>
      <c r="S66" s="183"/>
      <c r="T66" s="183"/>
      <c r="U66" s="170">
        <f t="shared" ref="U66:V66" si="52">SUM(U67:U68)</f>
        <v>72045000</v>
      </c>
      <c r="V66" s="170">
        <f t="shared" si="52"/>
        <v>72045000</v>
      </c>
      <c r="W66" s="182"/>
      <c r="X66" s="182"/>
      <c r="Y66" s="182"/>
      <c r="Z66" s="182"/>
      <c r="AA66" s="182"/>
      <c r="AB66" s="182"/>
      <c r="AC66" s="183"/>
      <c r="AD66" s="182"/>
      <c r="AE66" s="182"/>
      <c r="AF66" s="182"/>
      <c r="AG66" s="183"/>
      <c r="AH66" s="183"/>
      <c r="AI66" s="183"/>
      <c r="AJ66" s="183"/>
      <c r="AK66" s="183"/>
      <c r="AL66" s="183"/>
      <c r="AM66" s="183"/>
      <c r="AN66" s="183"/>
      <c r="AO66" s="183"/>
      <c r="AP66" s="183"/>
      <c r="AQ66" s="183"/>
      <c r="AR66" s="183"/>
      <c r="AS66" s="183"/>
      <c r="AT66" s="183"/>
      <c r="AU66" s="172">
        <f>SUM(V66:AT66)</f>
        <v>72045000</v>
      </c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24"/>
      <c r="BG66" s="24"/>
      <c r="BH66" s="184">
        <f>SUM(BH67:BH68)</f>
        <v>6358860</v>
      </c>
      <c r="BI66" s="184">
        <f t="shared" ref="BI66:BO66" si="53">SUM(BI67:BI68)</f>
        <v>6260414</v>
      </c>
      <c r="BJ66" s="184">
        <f t="shared" si="53"/>
        <v>8366079</v>
      </c>
      <c r="BK66" s="184">
        <f t="shared" si="53"/>
        <v>6048813</v>
      </c>
      <c r="BL66" s="184">
        <f t="shared" si="53"/>
        <v>6182659</v>
      </c>
      <c r="BM66" s="184">
        <f t="shared" si="53"/>
        <v>8021741</v>
      </c>
      <c r="BN66" s="184">
        <f t="shared" si="53"/>
        <v>7275678</v>
      </c>
      <c r="BO66" s="184">
        <f t="shared" si="53"/>
        <v>6604934</v>
      </c>
      <c r="BP66" s="184">
        <v>8306980</v>
      </c>
      <c r="BQ66" s="184"/>
      <c r="BR66" s="184"/>
      <c r="BS66" s="189"/>
      <c r="BT66" s="190">
        <f t="shared" si="51"/>
        <v>63426158</v>
      </c>
      <c r="BU66"/>
      <c r="BV66"/>
      <c r="BX66" s="3">
        <f t="shared" si="4"/>
        <v>72045000</v>
      </c>
      <c r="BY66" s="3">
        <f t="shared" si="3"/>
        <v>8618842</v>
      </c>
      <c r="CA66" s="3">
        <f t="shared" si="6"/>
        <v>20253213</v>
      </c>
      <c r="CB66" s="3">
        <f t="shared" si="7"/>
        <v>20253213</v>
      </c>
      <c r="CC66" s="3">
        <f t="shared" si="8"/>
        <v>22187592</v>
      </c>
      <c r="CD66" s="3">
        <f t="shared" si="9"/>
        <v>0</v>
      </c>
      <c r="CE66" s="3">
        <f t="shared" si="10"/>
        <v>22187592</v>
      </c>
      <c r="CF66" s="3">
        <f t="shared" si="11"/>
        <v>42440805</v>
      </c>
      <c r="CG66" s="3">
        <f t="shared" si="26"/>
        <v>29604195</v>
      </c>
    </row>
    <row r="67" spans="1:85" ht="15" customHeight="1" x14ac:dyDescent="0.25">
      <c r="A67" s="179">
        <v>21</v>
      </c>
      <c r="B67" s="180" t="s">
        <v>90</v>
      </c>
      <c r="C67" s="180" t="s">
        <v>117</v>
      </c>
      <c r="D67" s="180" t="s">
        <v>92</v>
      </c>
      <c r="E67" s="181" t="s">
        <v>136</v>
      </c>
      <c r="F67" s="132">
        <v>10000000</v>
      </c>
      <c r="G67" s="182"/>
      <c r="H67" s="182"/>
      <c r="I67" s="182"/>
      <c r="J67" s="182"/>
      <c r="K67" s="182"/>
      <c r="L67" s="182"/>
      <c r="M67" s="183"/>
      <c r="N67" s="182"/>
      <c r="O67" s="182"/>
      <c r="P67" s="182"/>
      <c r="Q67" s="183"/>
      <c r="R67" s="183"/>
      <c r="S67" s="183"/>
      <c r="T67" s="183"/>
      <c r="U67" s="170">
        <f t="shared" si="35"/>
        <v>10000000</v>
      </c>
      <c r="V67" s="170">
        <f t="shared" si="39"/>
        <v>10000000</v>
      </c>
      <c r="W67" s="182"/>
      <c r="X67" s="182"/>
      <c r="Y67" s="182"/>
      <c r="Z67" s="182"/>
      <c r="AA67" s="182"/>
      <c r="AB67" s="182"/>
      <c r="AC67" s="183"/>
      <c r="AD67" s="182"/>
      <c r="AE67" s="182"/>
      <c r="AF67" s="182"/>
      <c r="AG67" s="183"/>
      <c r="AH67" s="183"/>
      <c r="AI67" s="183"/>
      <c r="AJ67" s="183"/>
      <c r="AK67" s="183"/>
      <c r="AL67" s="183"/>
      <c r="AM67" s="183"/>
      <c r="AN67" s="183"/>
      <c r="AO67" s="183"/>
      <c r="AP67" s="183"/>
      <c r="AQ67" s="183"/>
      <c r="AR67" s="183"/>
      <c r="AS67" s="183"/>
      <c r="AT67" s="183"/>
      <c r="AU67" s="183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24"/>
      <c r="BG67" s="24"/>
      <c r="BH67" s="184">
        <v>831950</v>
      </c>
      <c r="BI67" s="184">
        <v>855720</v>
      </c>
      <c r="BJ67" s="184">
        <v>855720</v>
      </c>
      <c r="BK67" s="184">
        <v>891375</v>
      </c>
      <c r="BL67" s="184">
        <v>891239</v>
      </c>
      <c r="BM67" s="184">
        <v>879490</v>
      </c>
      <c r="BN67" s="184">
        <v>879490</v>
      </c>
      <c r="BO67" s="184">
        <v>879490</v>
      </c>
      <c r="BP67" s="184">
        <v>867605</v>
      </c>
      <c r="BQ67" s="184"/>
      <c r="BR67" s="184"/>
      <c r="BS67" s="189"/>
      <c r="BT67" s="190">
        <f t="shared" si="51"/>
        <v>7832079</v>
      </c>
      <c r="BU67"/>
      <c r="BV67"/>
      <c r="BX67" s="3">
        <f t="shared" si="4"/>
        <v>0</v>
      </c>
      <c r="BY67" s="3">
        <f t="shared" si="3"/>
        <v>-7832079</v>
      </c>
      <c r="CA67" s="3">
        <f t="shared" si="6"/>
        <v>2662104</v>
      </c>
      <c r="CB67" s="3">
        <f t="shared" si="7"/>
        <v>2662104</v>
      </c>
      <c r="CC67" s="3">
        <f t="shared" si="8"/>
        <v>2626585</v>
      </c>
      <c r="CD67" s="3">
        <f t="shared" si="9"/>
        <v>0</v>
      </c>
      <c r="CE67" s="3">
        <f t="shared" si="10"/>
        <v>2626585</v>
      </c>
      <c r="CF67" s="3">
        <f t="shared" si="11"/>
        <v>5288689</v>
      </c>
      <c r="CG67" s="3">
        <f t="shared" si="26"/>
        <v>-5288689</v>
      </c>
    </row>
    <row r="68" spans="1:85" ht="15" customHeight="1" x14ac:dyDescent="0.25">
      <c r="A68" s="179">
        <v>21</v>
      </c>
      <c r="B68" s="180" t="s">
        <v>90</v>
      </c>
      <c r="C68" s="180" t="s">
        <v>117</v>
      </c>
      <c r="D68" s="180" t="s">
        <v>117</v>
      </c>
      <c r="E68" s="181" t="s">
        <v>137</v>
      </c>
      <c r="F68" s="132">
        <v>62045000</v>
      </c>
      <c r="G68" s="182"/>
      <c r="H68" s="182"/>
      <c r="I68" s="182"/>
      <c r="J68" s="182"/>
      <c r="K68" s="182"/>
      <c r="L68" s="182"/>
      <c r="M68" s="183"/>
      <c r="N68" s="182"/>
      <c r="O68" s="182"/>
      <c r="P68" s="182"/>
      <c r="Q68" s="183"/>
      <c r="R68" s="183"/>
      <c r="S68" s="183"/>
      <c r="T68" s="183"/>
      <c r="U68" s="170">
        <f t="shared" si="35"/>
        <v>62045000</v>
      </c>
      <c r="V68" s="170">
        <f t="shared" si="39"/>
        <v>62045000</v>
      </c>
      <c r="W68" s="182"/>
      <c r="X68" s="182"/>
      <c r="Y68" s="182"/>
      <c r="Z68" s="182"/>
      <c r="AA68" s="182"/>
      <c r="AB68" s="182"/>
      <c r="AC68" s="183"/>
      <c r="AD68" s="182"/>
      <c r="AE68" s="182"/>
      <c r="AF68" s="182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3"/>
      <c r="AS68" s="183"/>
      <c r="AT68" s="183"/>
      <c r="AU68" s="183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24"/>
      <c r="BG68" s="24"/>
      <c r="BH68" s="184">
        <v>5526910</v>
      </c>
      <c r="BI68" s="184">
        <v>5404694</v>
      </c>
      <c r="BJ68" s="184">
        <v>7510359</v>
      </c>
      <c r="BK68" s="184">
        <v>5157438</v>
      </c>
      <c r="BL68" s="184">
        <v>5291420</v>
      </c>
      <c r="BM68" s="184">
        <v>7142251</v>
      </c>
      <c r="BN68" s="184">
        <v>6396188</v>
      </c>
      <c r="BO68" s="184">
        <v>5725444</v>
      </c>
      <c r="BP68" s="184">
        <v>7439375</v>
      </c>
      <c r="BQ68" s="184"/>
      <c r="BR68" s="184"/>
      <c r="BS68" s="189"/>
      <c r="BT68" s="190">
        <f t="shared" si="51"/>
        <v>55594079</v>
      </c>
      <c r="BU68"/>
      <c r="BV68"/>
      <c r="BX68" s="3">
        <f t="shared" si="4"/>
        <v>0</v>
      </c>
      <c r="BY68" s="3">
        <f t="shared" si="3"/>
        <v>-55594079</v>
      </c>
      <c r="CA68" s="3">
        <f t="shared" si="6"/>
        <v>17591109</v>
      </c>
      <c r="CB68" s="3">
        <f t="shared" si="7"/>
        <v>17591109</v>
      </c>
      <c r="CC68" s="3">
        <f t="shared" si="8"/>
        <v>19561007</v>
      </c>
      <c r="CD68" s="3">
        <f t="shared" si="9"/>
        <v>0</v>
      </c>
      <c r="CE68" s="3">
        <f t="shared" si="10"/>
        <v>19561007</v>
      </c>
      <c r="CF68" s="3">
        <f t="shared" si="11"/>
        <v>37152116</v>
      </c>
      <c r="CG68" s="3">
        <f t="shared" si="26"/>
        <v>-37152116</v>
      </c>
    </row>
    <row r="69" spans="1:85" ht="15" customHeight="1" x14ac:dyDescent="0.25">
      <c r="A69" s="179">
        <v>21</v>
      </c>
      <c r="B69" s="180" t="s">
        <v>90</v>
      </c>
      <c r="C69" s="180" t="s">
        <v>119</v>
      </c>
      <c r="D69" s="180"/>
      <c r="E69" s="181" t="s">
        <v>138</v>
      </c>
      <c r="F69" s="132">
        <f>SUM(F70:F71)</f>
        <v>2000</v>
      </c>
      <c r="G69" s="182"/>
      <c r="H69" s="182"/>
      <c r="I69" s="182"/>
      <c r="J69" s="182"/>
      <c r="K69" s="182"/>
      <c r="L69" s="182"/>
      <c r="M69" s="183"/>
      <c r="N69" s="182"/>
      <c r="O69" s="182"/>
      <c r="P69" s="182"/>
      <c r="Q69" s="183"/>
      <c r="R69" s="183"/>
      <c r="S69" s="183"/>
      <c r="T69" s="183"/>
      <c r="U69" s="170">
        <f t="shared" ref="U69:V69" si="54">SUM(U70:U71)</f>
        <v>2000</v>
      </c>
      <c r="V69" s="170">
        <f t="shared" si="54"/>
        <v>130011000</v>
      </c>
      <c r="W69" s="182"/>
      <c r="X69" s="182"/>
      <c r="Y69" s="182"/>
      <c r="Z69" s="182"/>
      <c r="AA69" s="182"/>
      <c r="AB69" s="182"/>
      <c r="AC69" s="183"/>
      <c r="AD69" s="182"/>
      <c r="AE69" s="182"/>
      <c r="AF69" s="182"/>
      <c r="AG69" s="183"/>
      <c r="AH69" s="183"/>
      <c r="AI69" s="183"/>
      <c r="AJ69" s="183"/>
      <c r="AK69" s="183"/>
      <c r="AL69" s="183"/>
      <c r="AM69" s="183"/>
      <c r="AN69" s="183"/>
      <c r="AO69" s="183"/>
      <c r="AP69" s="183"/>
      <c r="AQ69" s="183"/>
      <c r="AR69" s="183"/>
      <c r="AS69" s="183"/>
      <c r="AT69" s="183"/>
      <c r="AU69" s="172">
        <f>SUM(V69:AT69)</f>
        <v>130011000</v>
      </c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24"/>
      <c r="BG69" s="24"/>
      <c r="BH69" s="184">
        <f>SUM(BH70:BH71)</f>
        <v>0</v>
      </c>
      <c r="BI69" s="184">
        <f t="shared" ref="BI69:BP69" si="55">SUM(BI70:BI71)</f>
        <v>0</v>
      </c>
      <c r="BJ69" s="184">
        <f t="shared" si="55"/>
        <v>43932151</v>
      </c>
      <c r="BK69" s="184">
        <f t="shared" si="55"/>
        <v>0</v>
      </c>
      <c r="BL69" s="184">
        <f t="shared" si="55"/>
        <v>0</v>
      </c>
      <c r="BM69" s="184">
        <f t="shared" si="55"/>
        <v>44140482</v>
      </c>
      <c r="BN69" s="184">
        <f t="shared" si="55"/>
        <v>0</v>
      </c>
      <c r="BO69" s="184">
        <f t="shared" si="55"/>
        <v>0</v>
      </c>
      <c r="BP69" s="184">
        <f t="shared" si="55"/>
        <v>41933950</v>
      </c>
      <c r="BQ69" s="184"/>
      <c r="BR69" s="184"/>
      <c r="BS69" s="189"/>
      <c r="BT69" s="190">
        <f t="shared" si="51"/>
        <v>130006583</v>
      </c>
      <c r="BU69"/>
      <c r="BV69"/>
      <c r="BX69" s="3">
        <f t="shared" si="4"/>
        <v>130011000</v>
      </c>
      <c r="BY69" s="3">
        <f t="shared" si="3"/>
        <v>4417</v>
      </c>
      <c r="CA69" s="3">
        <f t="shared" si="6"/>
        <v>44140482</v>
      </c>
      <c r="CB69" s="3">
        <f t="shared" si="7"/>
        <v>44140482</v>
      </c>
      <c r="CC69" s="3">
        <f t="shared" si="8"/>
        <v>41933950</v>
      </c>
      <c r="CD69" s="3">
        <f t="shared" si="9"/>
        <v>0</v>
      </c>
      <c r="CE69" s="3">
        <f t="shared" si="10"/>
        <v>41933950</v>
      </c>
      <c r="CF69" s="3">
        <f t="shared" si="11"/>
        <v>86074432</v>
      </c>
      <c r="CG69" s="3">
        <f t="shared" si="26"/>
        <v>43936568</v>
      </c>
    </row>
    <row r="70" spans="1:85" ht="15" customHeight="1" x14ac:dyDescent="0.25">
      <c r="A70" s="179">
        <v>21</v>
      </c>
      <c r="B70" s="180" t="s">
        <v>90</v>
      </c>
      <c r="C70" s="180" t="s">
        <v>119</v>
      </c>
      <c r="D70" s="180" t="s">
        <v>92</v>
      </c>
      <c r="E70" s="181" t="s">
        <v>139</v>
      </c>
      <c r="F70" s="132">
        <v>1000</v>
      </c>
      <c r="G70" s="182"/>
      <c r="H70" s="182"/>
      <c r="I70" s="182"/>
      <c r="J70" s="182"/>
      <c r="K70" s="182"/>
      <c r="L70" s="182"/>
      <c r="M70" s="183"/>
      <c r="N70" s="182"/>
      <c r="O70" s="182"/>
      <c r="P70" s="182"/>
      <c r="Q70" s="183"/>
      <c r="R70" s="183"/>
      <c r="S70" s="183"/>
      <c r="T70" s="183"/>
      <c r="U70" s="170">
        <f t="shared" si="35"/>
        <v>1000</v>
      </c>
      <c r="V70" s="170">
        <v>67364000</v>
      </c>
      <c r="W70" s="182"/>
      <c r="X70" s="182"/>
      <c r="Y70" s="182"/>
      <c r="Z70" s="182"/>
      <c r="AA70" s="182"/>
      <c r="AB70" s="182"/>
      <c r="AC70" s="183"/>
      <c r="AD70" s="182"/>
      <c r="AE70" s="182"/>
      <c r="AF70" s="182"/>
      <c r="AG70" s="183"/>
      <c r="AH70" s="183"/>
      <c r="AI70" s="183">
        <v>22890000</v>
      </c>
      <c r="AJ70" s="183"/>
      <c r="AK70" s="183"/>
      <c r="AL70" s="183"/>
      <c r="AM70" s="183"/>
      <c r="AN70" s="183">
        <v>22193000</v>
      </c>
      <c r="AO70" s="183"/>
      <c r="AP70" s="183"/>
      <c r="AQ70" s="183"/>
      <c r="AR70" s="183"/>
      <c r="AS70" s="183"/>
      <c r="AT70" s="183"/>
      <c r="AU70" s="183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24"/>
      <c r="BG70" s="24"/>
      <c r="BH70" s="184">
        <v>0</v>
      </c>
      <c r="BI70" s="184">
        <v>0</v>
      </c>
      <c r="BJ70" s="184">
        <v>22279329</v>
      </c>
      <c r="BK70" s="184">
        <v>0</v>
      </c>
      <c r="BL70" s="184">
        <v>0</v>
      </c>
      <c r="BM70" s="184">
        <v>22889022</v>
      </c>
      <c r="BN70" s="184">
        <v>0</v>
      </c>
      <c r="BO70" s="184"/>
      <c r="BP70" s="184">
        <v>22192996</v>
      </c>
      <c r="BQ70" s="184"/>
      <c r="BR70" s="184"/>
      <c r="BS70" s="189"/>
      <c r="BT70" s="190">
        <f t="shared" si="51"/>
        <v>67361347</v>
      </c>
      <c r="BU70"/>
      <c r="BV70"/>
      <c r="BX70" s="3">
        <f t="shared" si="4"/>
        <v>0</v>
      </c>
      <c r="BY70" s="3">
        <f t="shared" si="3"/>
        <v>-67361347</v>
      </c>
      <c r="CA70" s="3">
        <f t="shared" si="6"/>
        <v>22889022</v>
      </c>
      <c r="CB70" s="3">
        <f t="shared" si="7"/>
        <v>22889022</v>
      </c>
      <c r="CC70" s="3">
        <f t="shared" si="8"/>
        <v>22192996</v>
      </c>
      <c r="CD70" s="3">
        <f t="shared" si="9"/>
        <v>0</v>
      </c>
      <c r="CE70" s="3">
        <f t="shared" si="10"/>
        <v>22192996</v>
      </c>
      <c r="CF70" s="3">
        <f t="shared" si="11"/>
        <v>45082018</v>
      </c>
      <c r="CG70" s="3">
        <f t="shared" si="26"/>
        <v>-45082018</v>
      </c>
    </row>
    <row r="71" spans="1:85" ht="15" customHeight="1" x14ac:dyDescent="0.25">
      <c r="A71" s="179">
        <v>21</v>
      </c>
      <c r="B71" s="180" t="s">
        <v>90</v>
      </c>
      <c r="C71" s="180" t="s">
        <v>119</v>
      </c>
      <c r="D71" s="180" t="s">
        <v>117</v>
      </c>
      <c r="E71" s="181" t="s">
        <v>140</v>
      </c>
      <c r="F71" s="132">
        <v>1000</v>
      </c>
      <c r="G71" s="182"/>
      <c r="H71" s="182"/>
      <c r="I71" s="182"/>
      <c r="J71" s="182"/>
      <c r="K71" s="182"/>
      <c r="L71" s="182"/>
      <c r="M71" s="183"/>
      <c r="N71" s="182"/>
      <c r="O71" s="182"/>
      <c r="P71" s="182"/>
      <c r="Q71" s="183"/>
      <c r="R71" s="183"/>
      <c r="S71" s="183"/>
      <c r="T71" s="183"/>
      <c r="U71" s="170">
        <f t="shared" si="35"/>
        <v>1000</v>
      </c>
      <c r="V71" s="170">
        <v>62647000</v>
      </c>
      <c r="W71" s="182"/>
      <c r="X71" s="182"/>
      <c r="Y71" s="182"/>
      <c r="Z71" s="182"/>
      <c r="AA71" s="182"/>
      <c r="AB71" s="182"/>
      <c r="AC71" s="183"/>
      <c r="AD71" s="182"/>
      <c r="AE71" s="182"/>
      <c r="AF71" s="182"/>
      <c r="AG71" s="183"/>
      <c r="AH71" s="183"/>
      <c r="AI71" s="183">
        <v>21252000</v>
      </c>
      <c r="AJ71" s="183"/>
      <c r="AK71" s="183"/>
      <c r="AL71" s="183"/>
      <c r="AM71" s="183"/>
      <c r="AN71" s="183">
        <v>19741000</v>
      </c>
      <c r="AO71" s="183"/>
      <c r="AP71" s="183"/>
      <c r="AQ71" s="183"/>
      <c r="AR71" s="183"/>
      <c r="AS71" s="183"/>
      <c r="AT71" s="183"/>
      <c r="AU71" s="183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24"/>
      <c r="BG71" s="24"/>
      <c r="BH71" s="184">
        <v>0</v>
      </c>
      <c r="BI71" s="184">
        <v>0</v>
      </c>
      <c r="BJ71" s="184">
        <v>21652822</v>
      </c>
      <c r="BK71" s="184">
        <v>0</v>
      </c>
      <c r="BL71" s="184">
        <v>0</v>
      </c>
      <c r="BM71" s="184">
        <v>21251460</v>
      </c>
      <c r="BN71" s="184">
        <v>0</v>
      </c>
      <c r="BO71" s="184"/>
      <c r="BP71" s="184">
        <v>19740954</v>
      </c>
      <c r="BQ71" s="184"/>
      <c r="BR71" s="184"/>
      <c r="BS71" s="189"/>
      <c r="BT71" s="190">
        <f t="shared" si="51"/>
        <v>62645236</v>
      </c>
      <c r="BU71"/>
      <c r="BV71"/>
      <c r="BX71" s="3">
        <f t="shared" si="4"/>
        <v>0</v>
      </c>
      <c r="BY71" s="3">
        <f t="shared" si="3"/>
        <v>-62645236</v>
      </c>
      <c r="CA71" s="3">
        <f t="shared" si="6"/>
        <v>21251460</v>
      </c>
      <c r="CB71" s="3">
        <f t="shared" si="7"/>
        <v>21251460</v>
      </c>
      <c r="CC71" s="3">
        <f t="shared" si="8"/>
        <v>19740954</v>
      </c>
      <c r="CD71" s="3">
        <f t="shared" si="9"/>
        <v>0</v>
      </c>
      <c r="CE71" s="3">
        <f t="shared" si="10"/>
        <v>19740954</v>
      </c>
      <c r="CF71" s="3">
        <f t="shared" si="11"/>
        <v>40992414</v>
      </c>
      <c r="CG71" s="3">
        <f t="shared" si="26"/>
        <v>-40992414</v>
      </c>
    </row>
    <row r="72" spans="1:85" ht="15" customHeight="1" x14ac:dyDescent="0.25">
      <c r="A72" s="179">
        <v>21</v>
      </c>
      <c r="B72" s="180" t="s">
        <v>90</v>
      </c>
      <c r="C72" s="180" t="s">
        <v>121</v>
      </c>
      <c r="D72" s="180"/>
      <c r="E72" s="181" t="s">
        <v>141</v>
      </c>
      <c r="F72" s="132">
        <f>SUM(F73:F75)</f>
        <v>29605000</v>
      </c>
      <c r="G72" s="182"/>
      <c r="H72" s="182"/>
      <c r="I72" s="182"/>
      <c r="J72" s="182"/>
      <c r="K72" s="182"/>
      <c r="L72" s="182"/>
      <c r="M72" s="183"/>
      <c r="N72" s="182"/>
      <c r="O72" s="182"/>
      <c r="P72" s="182"/>
      <c r="Q72" s="183"/>
      <c r="R72" s="183"/>
      <c r="S72" s="183"/>
      <c r="T72" s="183"/>
      <c r="U72" s="170">
        <f t="shared" ref="U72:V72" si="56">SUM(U73:U75)</f>
        <v>29605000</v>
      </c>
      <c r="V72" s="170">
        <f t="shared" si="56"/>
        <v>29776000</v>
      </c>
      <c r="W72" s="182"/>
      <c r="X72" s="182"/>
      <c r="Y72" s="182"/>
      <c r="Z72" s="182"/>
      <c r="AA72" s="182"/>
      <c r="AB72" s="182"/>
      <c r="AC72" s="183"/>
      <c r="AD72" s="182"/>
      <c r="AE72" s="182"/>
      <c r="AF72" s="182"/>
      <c r="AG72" s="183"/>
      <c r="AH72" s="183"/>
      <c r="AI72" s="183"/>
      <c r="AJ72" s="183"/>
      <c r="AK72" s="183"/>
      <c r="AL72" s="183"/>
      <c r="AM72" s="183"/>
      <c r="AN72" s="183"/>
      <c r="AO72" s="183"/>
      <c r="AP72" s="183"/>
      <c r="AQ72" s="183"/>
      <c r="AR72" s="183"/>
      <c r="AS72" s="183"/>
      <c r="AT72" s="183"/>
      <c r="AU72" s="172">
        <f>SUM(V72:AT72)</f>
        <v>29776000</v>
      </c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24"/>
      <c r="BG72" s="24"/>
      <c r="BH72" s="184">
        <f>SUM(BH73:BH75)</f>
        <v>325270</v>
      </c>
      <c r="BI72" s="184">
        <f t="shared" ref="BI72:BP72" si="57">SUM(BI73:BI75)</f>
        <v>0</v>
      </c>
      <c r="BJ72" s="184">
        <f t="shared" si="57"/>
        <v>934890</v>
      </c>
      <c r="BK72" s="184">
        <f t="shared" si="57"/>
        <v>548284</v>
      </c>
      <c r="BL72" s="184">
        <f t="shared" si="57"/>
        <v>674883</v>
      </c>
      <c r="BM72" s="184">
        <f t="shared" si="57"/>
        <v>427229</v>
      </c>
      <c r="BN72" s="184">
        <f t="shared" si="57"/>
        <v>2245577</v>
      </c>
      <c r="BO72" s="184">
        <f t="shared" si="57"/>
        <v>1410805</v>
      </c>
      <c r="BP72" s="184">
        <f t="shared" si="57"/>
        <v>1813151</v>
      </c>
      <c r="BQ72" s="184"/>
      <c r="BR72" s="184"/>
      <c r="BS72" s="189"/>
      <c r="BT72" s="190">
        <f t="shared" si="51"/>
        <v>8380089</v>
      </c>
      <c r="BU72"/>
      <c r="BV72"/>
      <c r="BX72" s="3">
        <f t="shared" si="4"/>
        <v>29776000</v>
      </c>
      <c r="BY72" s="3">
        <f t="shared" si="3"/>
        <v>21395911</v>
      </c>
      <c r="CA72" s="3">
        <f t="shared" si="6"/>
        <v>1650396</v>
      </c>
      <c r="CB72" s="3">
        <f t="shared" si="7"/>
        <v>1650396</v>
      </c>
      <c r="CC72" s="3">
        <f t="shared" si="8"/>
        <v>5469533</v>
      </c>
      <c r="CD72" s="3">
        <f t="shared" si="9"/>
        <v>0</v>
      </c>
      <c r="CE72" s="3">
        <f t="shared" si="10"/>
        <v>5469533</v>
      </c>
      <c r="CF72" s="3">
        <f t="shared" si="11"/>
        <v>7119929</v>
      </c>
      <c r="CG72" s="3">
        <f t="shared" si="26"/>
        <v>22656071</v>
      </c>
    </row>
    <row r="73" spans="1:85" ht="15" customHeight="1" x14ac:dyDescent="0.25">
      <c r="A73" s="179">
        <v>21</v>
      </c>
      <c r="B73" s="180" t="s">
        <v>90</v>
      </c>
      <c r="C73" s="180" t="s">
        <v>121</v>
      </c>
      <c r="D73" s="180" t="s">
        <v>143</v>
      </c>
      <c r="E73" s="181" t="s">
        <v>144</v>
      </c>
      <c r="F73" s="132">
        <v>6387000</v>
      </c>
      <c r="G73" s="182"/>
      <c r="H73" s="182"/>
      <c r="I73" s="182"/>
      <c r="J73" s="182"/>
      <c r="K73" s="182"/>
      <c r="L73" s="182"/>
      <c r="M73" s="183"/>
      <c r="N73" s="182"/>
      <c r="O73" s="182"/>
      <c r="P73" s="182"/>
      <c r="Q73" s="183"/>
      <c r="R73" s="183"/>
      <c r="S73" s="183"/>
      <c r="T73" s="183"/>
      <c r="U73" s="170">
        <f t="shared" si="35"/>
        <v>6387000</v>
      </c>
      <c r="V73" s="170">
        <v>6424000</v>
      </c>
      <c r="W73" s="182"/>
      <c r="X73" s="182"/>
      <c r="Y73" s="182"/>
      <c r="Z73" s="182"/>
      <c r="AA73" s="182"/>
      <c r="AB73" s="182"/>
      <c r="AC73" s="183"/>
      <c r="AD73" s="182"/>
      <c r="AE73" s="182"/>
      <c r="AF73" s="182"/>
      <c r="AG73" s="183"/>
      <c r="AH73" s="183"/>
      <c r="AI73" s="183"/>
      <c r="AJ73" s="183"/>
      <c r="AK73" s="183"/>
      <c r="AL73" s="183"/>
      <c r="AM73" s="183"/>
      <c r="AN73" s="183"/>
      <c r="AO73" s="183"/>
      <c r="AP73" s="183"/>
      <c r="AQ73" s="183"/>
      <c r="AR73" s="183"/>
      <c r="AS73" s="183"/>
      <c r="AT73" s="183"/>
      <c r="AU73" s="172">
        <f>SUM(V73:AT73)</f>
        <v>6424000</v>
      </c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24"/>
      <c r="BG73" s="24"/>
      <c r="BH73" s="184">
        <v>0</v>
      </c>
      <c r="BI73" s="184">
        <v>0</v>
      </c>
      <c r="BJ73" s="184"/>
      <c r="BK73" s="184"/>
      <c r="BL73" s="184"/>
      <c r="BM73" s="184"/>
      <c r="BN73" s="184">
        <v>1099717</v>
      </c>
      <c r="BO73" s="184"/>
      <c r="BP73" s="184">
        <v>248879</v>
      </c>
      <c r="BQ73" s="184"/>
      <c r="BR73" s="184"/>
      <c r="BS73" s="189"/>
      <c r="BT73" s="190">
        <f t="shared" si="51"/>
        <v>1348596</v>
      </c>
      <c r="BU73"/>
      <c r="BV73"/>
      <c r="BX73" s="3">
        <f t="shared" si="4"/>
        <v>6424000</v>
      </c>
      <c r="BY73" s="3">
        <f t="shared" si="3"/>
        <v>5075404</v>
      </c>
      <c r="CA73" s="3">
        <f t="shared" si="6"/>
        <v>0</v>
      </c>
      <c r="CB73" s="3">
        <f t="shared" si="7"/>
        <v>0</v>
      </c>
      <c r="CC73" s="3">
        <f t="shared" si="8"/>
        <v>1348596</v>
      </c>
      <c r="CD73" s="3">
        <f t="shared" si="9"/>
        <v>0</v>
      </c>
      <c r="CE73" s="3">
        <f t="shared" si="10"/>
        <v>1348596</v>
      </c>
      <c r="CF73" s="3">
        <f t="shared" si="11"/>
        <v>1348596</v>
      </c>
      <c r="CG73" s="3">
        <f t="shared" si="26"/>
        <v>5075404</v>
      </c>
    </row>
    <row r="74" spans="1:85" ht="15" customHeight="1" x14ac:dyDescent="0.25">
      <c r="A74" s="179">
        <v>21</v>
      </c>
      <c r="B74" s="180" t="s">
        <v>90</v>
      </c>
      <c r="C74" s="180" t="s">
        <v>121</v>
      </c>
      <c r="D74" s="180" t="s">
        <v>145</v>
      </c>
      <c r="E74" s="181" t="s">
        <v>146</v>
      </c>
      <c r="F74" s="132">
        <v>22393000</v>
      </c>
      <c r="G74" s="182"/>
      <c r="H74" s="182"/>
      <c r="I74" s="182"/>
      <c r="J74" s="182"/>
      <c r="K74" s="182"/>
      <c r="L74" s="182"/>
      <c r="M74" s="183"/>
      <c r="N74" s="182"/>
      <c r="O74" s="182"/>
      <c r="P74" s="182"/>
      <c r="Q74" s="183"/>
      <c r="R74" s="183"/>
      <c r="S74" s="183"/>
      <c r="T74" s="183"/>
      <c r="U74" s="170">
        <f t="shared" si="35"/>
        <v>22393000</v>
      </c>
      <c r="V74" s="170">
        <v>22527000</v>
      </c>
      <c r="W74" s="182"/>
      <c r="X74" s="182"/>
      <c r="Y74" s="182"/>
      <c r="Z74" s="182"/>
      <c r="AA74" s="182"/>
      <c r="AB74" s="182"/>
      <c r="AC74" s="183"/>
      <c r="AD74" s="182"/>
      <c r="AE74" s="182"/>
      <c r="AF74" s="182"/>
      <c r="AG74" s="183"/>
      <c r="AH74" s="183"/>
      <c r="AI74" s="183"/>
      <c r="AJ74" s="183"/>
      <c r="AK74" s="183"/>
      <c r="AL74" s="183"/>
      <c r="AM74" s="183"/>
      <c r="AN74" s="183"/>
      <c r="AO74" s="183"/>
      <c r="AP74" s="183"/>
      <c r="AQ74" s="183"/>
      <c r="AR74" s="183"/>
      <c r="AS74" s="183"/>
      <c r="AT74" s="183"/>
      <c r="AU74" s="183">
        <f t="shared" ref="AU74:AU75" si="58">SUBTOTAL(9,V74:AT74)</f>
        <v>22527000</v>
      </c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24"/>
      <c r="BG74" s="24"/>
      <c r="BH74" s="184">
        <v>325270</v>
      </c>
      <c r="BI74" s="184">
        <v>0</v>
      </c>
      <c r="BJ74" s="184">
        <v>934890</v>
      </c>
      <c r="BK74" s="184">
        <v>548284</v>
      </c>
      <c r="BL74" s="184">
        <v>674883</v>
      </c>
      <c r="BM74" s="184">
        <v>427229</v>
      </c>
      <c r="BN74" s="184">
        <v>1145860</v>
      </c>
      <c r="BO74" s="184">
        <v>1292269</v>
      </c>
      <c r="BP74" s="184">
        <v>1682808</v>
      </c>
      <c r="BQ74" s="184"/>
      <c r="BR74" s="184"/>
      <c r="BS74" s="189"/>
      <c r="BT74" s="190">
        <f t="shared" si="51"/>
        <v>7031493</v>
      </c>
      <c r="BU74"/>
      <c r="BV74"/>
      <c r="BX74" s="3">
        <f t="shared" si="4"/>
        <v>22527000</v>
      </c>
      <c r="BY74" s="3">
        <f t="shared" si="3"/>
        <v>15495507</v>
      </c>
      <c r="CA74" s="3">
        <f t="shared" si="6"/>
        <v>1650396</v>
      </c>
      <c r="CB74" s="3">
        <f t="shared" si="7"/>
        <v>1650396</v>
      </c>
      <c r="CC74" s="3">
        <f t="shared" si="8"/>
        <v>4120937</v>
      </c>
      <c r="CD74" s="3">
        <f t="shared" si="9"/>
        <v>0</v>
      </c>
      <c r="CE74" s="3">
        <f t="shared" si="10"/>
        <v>4120937</v>
      </c>
      <c r="CF74" s="3">
        <f t="shared" si="11"/>
        <v>5771333</v>
      </c>
      <c r="CG74" s="3">
        <f t="shared" si="26"/>
        <v>16755667</v>
      </c>
    </row>
    <row r="75" spans="1:85" ht="25.5" customHeight="1" x14ac:dyDescent="0.25">
      <c r="A75" s="179">
        <v>21</v>
      </c>
      <c r="B75" s="180" t="s">
        <v>90</v>
      </c>
      <c r="C75" s="180" t="s">
        <v>121</v>
      </c>
      <c r="D75" s="180" t="s">
        <v>147</v>
      </c>
      <c r="E75" s="181" t="s">
        <v>148</v>
      </c>
      <c r="F75" s="132">
        <v>825000</v>
      </c>
      <c r="G75" s="182"/>
      <c r="H75" s="182"/>
      <c r="I75" s="182"/>
      <c r="J75" s="182"/>
      <c r="K75" s="182"/>
      <c r="L75" s="182"/>
      <c r="M75" s="183"/>
      <c r="N75" s="182"/>
      <c r="O75" s="182"/>
      <c r="P75" s="182"/>
      <c r="Q75" s="183"/>
      <c r="R75" s="183"/>
      <c r="S75" s="183"/>
      <c r="T75" s="183"/>
      <c r="U75" s="170">
        <f t="shared" si="35"/>
        <v>825000</v>
      </c>
      <c r="V75" s="170">
        <f t="shared" si="39"/>
        <v>825000</v>
      </c>
      <c r="W75" s="182"/>
      <c r="X75" s="182"/>
      <c r="Y75" s="182"/>
      <c r="Z75" s="182"/>
      <c r="AA75" s="182"/>
      <c r="AB75" s="182"/>
      <c r="AC75" s="183"/>
      <c r="AD75" s="182"/>
      <c r="AE75" s="182"/>
      <c r="AF75" s="182"/>
      <c r="AG75" s="183"/>
      <c r="AH75" s="183"/>
      <c r="AI75" s="183"/>
      <c r="AJ75" s="183"/>
      <c r="AK75" s="183"/>
      <c r="AL75" s="183"/>
      <c r="AM75" s="183"/>
      <c r="AN75" s="183"/>
      <c r="AO75" s="183"/>
      <c r="AP75" s="183"/>
      <c r="AQ75" s="183"/>
      <c r="AR75" s="183"/>
      <c r="AS75" s="183"/>
      <c r="AT75" s="183"/>
      <c r="AU75" s="183">
        <f t="shared" si="58"/>
        <v>825000</v>
      </c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24"/>
      <c r="BG75" s="24"/>
      <c r="BH75" s="184">
        <v>0</v>
      </c>
      <c r="BI75" s="184">
        <v>0</v>
      </c>
      <c r="BJ75" s="184"/>
      <c r="BK75" s="184"/>
      <c r="BL75" s="184">
        <v>0</v>
      </c>
      <c r="BM75" s="184"/>
      <c r="BN75" s="184"/>
      <c r="BO75" s="254">
        <v>118536</v>
      </c>
      <c r="BP75" s="184">
        <v>-118536</v>
      </c>
      <c r="BQ75" s="184"/>
      <c r="BR75" s="184"/>
      <c r="BS75" s="189"/>
      <c r="BT75" s="190">
        <f t="shared" si="51"/>
        <v>0</v>
      </c>
      <c r="BU75"/>
      <c r="BV75"/>
      <c r="BX75" s="3">
        <f t="shared" si="4"/>
        <v>825000</v>
      </c>
      <c r="BY75" s="3">
        <f t="shared" ref="BY75:BY138" si="59">+AU75-BT75</f>
        <v>825000</v>
      </c>
      <c r="CA75" s="3">
        <f t="shared" si="6"/>
        <v>0</v>
      </c>
      <c r="CB75" s="3">
        <f t="shared" si="7"/>
        <v>0</v>
      </c>
      <c r="CC75" s="3">
        <f t="shared" si="8"/>
        <v>0</v>
      </c>
      <c r="CD75" s="3">
        <f t="shared" si="9"/>
        <v>0</v>
      </c>
      <c r="CE75" s="3">
        <f t="shared" si="10"/>
        <v>0</v>
      </c>
      <c r="CF75" s="3">
        <f t="shared" si="11"/>
        <v>0</v>
      </c>
      <c r="CG75" s="3">
        <f t="shared" si="26"/>
        <v>825000</v>
      </c>
    </row>
    <row r="76" spans="1:85" ht="15" customHeight="1" x14ac:dyDescent="0.25">
      <c r="A76" s="179">
        <v>21</v>
      </c>
      <c r="B76" s="180" t="s">
        <v>90</v>
      </c>
      <c r="C76" s="180" t="s">
        <v>143</v>
      </c>
      <c r="D76" s="180"/>
      <c r="E76" s="181" t="s">
        <v>149</v>
      </c>
      <c r="F76" s="132">
        <f>SUM(F77:F80)</f>
        <v>16658000</v>
      </c>
      <c r="G76" s="182"/>
      <c r="H76" s="182"/>
      <c r="I76" s="182"/>
      <c r="J76" s="182"/>
      <c r="K76" s="182"/>
      <c r="L76" s="182"/>
      <c r="M76" s="183"/>
      <c r="N76" s="182"/>
      <c r="O76" s="182"/>
      <c r="P76" s="182"/>
      <c r="Q76" s="183"/>
      <c r="R76" s="183"/>
      <c r="S76" s="183"/>
      <c r="T76" s="183"/>
      <c r="U76" s="170">
        <f t="shared" ref="U76:V76" si="60">SUM(U77:U80)</f>
        <v>16658000</v>
      </c>
      <c r="V76" s="170">
        <f t="shared" si="60"/>
        <v>26868000</v>
      </c>
      <c r="W76" s="182"/>
      <c r="X76" s="182"/>
      <c r="Y76" s="182"/>
      <c r="Z76" s="182"/>
      <c r="AA76" s="182"/>
      <c r="AB76" s="182"/>
      <c r="AC76" s="183"/>
      <c r="AD76" s="182"/>
      <c r="AE76" s="182"/>
      <c r="AF76" s="182"/>
      <c r="AG76" s="183"/>
      <c r="AH76" s="183"/>
      <c r="AI76" s="183"/>
      <c r="AJ76" s="183"/>
      <c r="AK76" s="183"/>
      <c r="AL76" s="183"/>
      <c r="AM76" s="183"/>
      <c r="AN76" s="183"/>
      <c r="AO76" s="183"/>
      <c r="AP76" s="183"/>
      <c r="AQ76" s="183"/>
      <c r="AR76" s="183"/>
      <c r="AS76" s="183"/>
      <c r="AT76" s="183"/>
      <c r="AU76" s="172">
        <f>SUM(V76:AT76)</f>
        <v>26868000</v>
      </c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24"/>
      <c r="BG76" s="24"/>
      <c r="BH76" s="184">
        <f>SUM(BH77:BH80)</f>
        <v>8309058</v>
      </c>
      <c r="BI76" s="184">
        <f t="shared" ref="BI76:BP76" si="61">SUM(BI77:BI80)</f>
        <v>0</v>
      </c>
      <c r="BJ76" s="184">
        <f t="shared" si="61"/>
        <v>2435541</v>
      </c>
      <c r="BK76" s="184">
        <f t="shared" si="61"/>
        <v>148852</v>
      </c>
      <c r="BL76" s="184">
        <f t="shared" si="61"/>
        <v>-137</v>
      </c>
      <c r="BM76" s="184">
        <f t="shared" si="61"/>
        <v>2338646</v>
      </c>
      <c r="BN76" s="184">
        <f t="shared" si="61"/>
        <v>0</v>
      </c>
      <c r="BO76" s="184">
        <f t="shared" si="61"/>
        <v>0</v>
      </c>
      <c r="BP76" s="184">
        <f t="shared" si="61"/>
        <v>5636336</v>
      </c>
      <c r="BQ76" s="184"/>
      <c r="BR76" s="184"/>
      <c r="BS76" s="189"/>
      <c r="BT76" s="190">
        <f t="shared" si="51"/>
        <v>18868296</v>
      </c>
      <c r="BU76"/>
      <c r="BV76"/>
      <c r="BX76" s="3">
        <f t="shared" ref="BX76:BX139" si="62">+AU76</f>
        <v>26868000</v>
      </c>
      <c r="BY76" s="3">
        <f t="shared" si="59"/>
        <v>7999704</v>
      </c>
      <c r="CA76" s="3">
        <f t="shared" ref="CA76:CA139" si="63">SUM(BK76:BM76)</f>
        <v>2487361</v>
      </c>
      <c r="CB76" s="3">
        <f t="shared" ref="CB76:CB139" si="64">+BZ76+CA76</f>
        <v>2487361</v>
      </c>
      <c r="CC76" s="3">
        <f t="shared" ref="CC76:CC139" si="65">SUM(BN76:BP76)</f>
        <v>5636336</v>
      </c>
      <c r="CD76" s="3">
        <f t="shared" ref="CD76:CD139" si="66">SUM(BQ76:BS76)</f>
        <v>0</v>
      </c>
      <c r="CE76" s="3">
        <f t="shared" ref="CE76:CE139" si="67">+CC76+CD76</f>
        <v>5636336</v>
      </c>
      <c r="CF76" s="3">
        <f t="shared" ref="CF76:CF139" si="68">+CB76+CE76</f>
        <v>8123697</v>
      </c>
      <c r="CG76" s="3">
        <f t="shared" si="26"/>
        <v>18744303</v>
      </c>
    </row>
    <row r="77" spans="1:85" ht="15" customHeight="1" x14ac:dyDescent="0.25">
      <c r="A77" s="179">
        <v>21</v>
      </c>
      <c r="B77" s="180" t="s">
        <v>90</v>
      </c>
      <c r="C77" s="180" t="s">
        <v>143</v>
      </c>
      <c r="D77" s="180" t="s">
        <v>92</v>
      </c>
      <c r="E77" s="181" t="s">
        <v>150</v>
      </c>
      <c r="F77" s="132">
        <v>1000</v>
      </c>
      <c r="G77" s="182"/>
      <c r="H77" s="182"/>
      <c r="I77" s="182"/>
      <c r="J77" s="182"/>
      <c r="K77" s="182"/>
      <c r="L77" s="182"/>
      <c r="M77" s="183"/>
      <c r="N77" s="182"/>
      <c r="O77" s="182"/>
      <c r="P77" s="182"/>
      <c r="Q77" s="183"/>
      <c r="R77" s="183"/>
      <c r="S77" s="183"/>
      <c r="T77" s="183"/>
      <c r="U77" s="170">
        <f t="shared" si="35"/>
        <v>1000</v>
      </c>
      <c r="V77" s="170">
        <v>5637000</v>
      </c>
      <c r="W77" s="182"/>
      <c r="X77" s="182"/>
      <c r="Y77" s="182"/>
      <c r="Z77" s="182"/>
      <c r="AA77" s="182"/>
      <c r="AB77" s="182"/>
      <c r="AC77" s="183"/>
      <c r="AD77" s="182"/>
      <c r="AE77" s="182"/>
      <c r="AF77" s="182"/>
      <c r="AG77" s="183"/>
      <c r="AH77" s="183"/>
      <c r="AI77" s="183"/>
      <c r="AJ77" s="183"/>
      <c r="AK77" s="183"/>
      <c r="AL77" s="183"/>
      <c r="AM77" s="183"/>
      <c r="AN77" s="183">
        <v>5636000</v>
      </c>
      <c r="AO77" s="183"/>
      <c r="AP77" s="183"/>
      <c r="AQ77" s="183"/>
      <c r="AR77" s="183"/>
      <c r="AS77" s="183"/>
      <c r="AT77" s="183"/>
      <c r="AU77" s="183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24"/>
      <c r="BG77" s="24"/>
      <c r="BH77" s="184">
        <v>0</v>
      </c>
      <c r="BI77" s="184">
        <v>0</v>
      </c>
      <c r="BJ77" s="184"/>
      <c r="BK77" s="184"/>
      <c r="BL77" s="184"/>
      <c r="BM77" s="184"/>
      <c r="BN77" s="184">
        <v>0</v>
      </c>
      <c r="BO77" s="184"/>
      <c r="BP77" s="184">
        <v>5636336</v>
      </c>
      <c r="BQ77" s="184"/>
      <c r="BR77" s="184"/>
      <c r="BS77" s="189"/>
      <c r="BT77" s="190">
        <f t="shared" si="51"/>
        <v>5636336</v>
      </c>
      <c r="BU77"/>
      <c r="BV77"/>
      <c r="BX77" s="3">
        <f t="shared" si="62"/>
        <v>0</v>
      </c>
      <c r="BY77" s="3">
        <f t="shared" si="59"/>
        <v>-5636336</v>
      </c>
      <c r="CA77" s="3">
        <f t="shared" si="63"/>
        <v>0</v>
      </c>
      <c r="CB77" s="3">
        <f t="shared" si="64"/>
        <v>0</v>
      </c>
      <c r="CC77" s="3">
        <f t="shared" si="65"/>
        <v>5636336</v>
      </c>
      <c r="CD77" s="3">
        <f t="shared" si="66"/>
        <v>0</v>
      </c>
      <c r="CE77" s="3">
        <f t="shared" si="67"/>
        <v>5636336</v>
      </c>
      <c r="CF77" s="3">
        <f t="shared" si="68"/>
        <v>5636336</v>
      </c>
      <c r="CG77" s="3">
        <f t="shared" si="26"/>
        <v>-5636336</v>
      </c>
    </row>
    <row r="78" spans="1:85" ht="15" customHeight="1" x14ac:dyDescent="0.25">
      <c r="A78" s="179">
        <v>21</v>
      </c>
      <c r="B78" s="180" t="s">
        <v>90</v>
      </c>
      <c r="C78" s="180" t="s">
        <v>143</v>
      </c>
      <c r="D78" s="180" t="s">
        <v>117</v>
      </c>
      <c r="E78" s="181" t="s">
        <v>151</v>
      </c>
      <c r="F78" s="132">
        <v>350000</v>
      </c>
      <c r="G78" s="182"/>
      <c r="H78" s="182"/>
      <c r="I78" s="182"/>
      <c r="J78" s="182"/>
      <c r="K78" s="182"/>
      <c r="L78" s="182"/>
      <c r="M78" s="183"/>
      <c r="N78" s="182"/>
      <c r="O78" s="182"/>
      <c r="P78" s="182"/>
      <c r="Q78" s="183"/>
      <c r="R78" s="183"/>
      <c r="S78" s="183"/>
      <c r="T78" s="183"/>
      <c r="U78" s="170">
        <f t="shared" si="35"/>
        <v>350000</v>
      </c>
      <c r="V78" s="170">
        <v>4578000</v>
      </c>
      <c r="W78" s="182"/>
      <c r="X78" s="182"/>
      <c r="Y78" s="182"/>
      <c r="Z78" s="182"/>
      <c r="AA78" s="182"/>
      <c r="AB78" s="182"/>
      <c r="AC78" s="183"/>
      <c r="AD78" s="182"/>
      <c r="AE78" s="182"/>
      <c r="AF78" s="182"/>
      <c r="AG78" s="183"/>
      <c r="AH78" s="183"/>
      <c r="AI78" s="183">
        <v>2106000</v>
      </c>
      <c r="AJ78" s="183"/>
      <c r="AK78" s="183"/>
      <c r="AL78" s="183"/>
      <c r="AM78" s="183"/>
      <c r="AN78" s="183"/>
      <c r="AO78" s="183"/>
      <c r="AP78" s="183"/>
      <c r="AQ78" s="183"/>
      <c r="AR78" s="183"/>
      <c r="AS78" s="183"/>
      <c r="AT78" s="183"/>
      <c r="AU78" s="183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24"/>
      <c r="BG78" s="24"/>
      <c r="BH78" s="184">
        <v>0</v>
      </c>
      <c r="BI78" s="184">
        <v>0</v>
      </c>
      <c r="BJ78" s="184">
        <v>2121141</v>
      </c>
      <c r="BK78" s="184">
        <v>148852</v>
      </c>
      <c r="BL78" s="184">
        <v>-137</v>
      </c>
      <c r="BM78" s="184">
        <v>2307206</v>
      </c>
      <c r="BN78" s="184">
        <v>0</v>
      </c>
      <c r="BO78" s="184"/>
      <c r="BP78" s="184"/>
      <c r="BQ78" s="184"/>
      <c r="BR78" s="184"/>
      <c r="BS78" s="189"/>
      <c r="BT78" s="190">
        <f t="shared" si="51"/>
        <v>4577062</v>
      </c>
      <c r="BU78"/>
      <c r="BV78"/>
      <c r="BX78" s="3">
        <f t="shared" si="62"/>
        <v>0</v>
      </c>
      <c r="BY78" s="3">
        <f t="shared" si="59"/>
        <v>-4577062</v>
      </c>
      <c r="CA78" s="3">
        <f t="shared" si="63"/>
        <v>2455921</v>
      </c>
      <c r="CB78" s="3">
        <f t="shared" si="64"/>
        <v>2455921</v>
      </c>
      <c r="CC78" s="3">
        <f t="shared" si="65"/>
        <v>0</v>
      </c>
      <c r="CD78" s="3">
        <f t="shared" si="66"/>
        <v>0</v>
      </c>
      <c r="CE78" s="3">
        <f t="shared" si="67"/>
        <v>0</v>
      </c>
      <c r="CF78" s="3">
        <f t="shared" si="68"/>
        <v>2455921</v>
      </c>
      <c r="CG78" s="3">
        <f t="shared" si="26"/>
        <v>-2455921</v>
      </c>
    </row>
    <row r="79" spans="1:85" ht="15" customHeight="1" x14ac:dyDescent="0.25">
      <c r="A79" s="179">
        <v>21</v>
      </c>
      <c r="B79" s="180" t="s">
        <v>90</v>
      </c>
      <c r="C79" s="180" t="s">
        <v>143</v>
      </c>
      <c r="D79" s="180" t="s">
        <v>119</v>
      </c>
      <c r="E79" s="181" t="s">
        <v>152</v>
      </c>
      <c r="F79" s="132">
        <v>16306000</v>
      </c>
      <c r="G79" s="182"/>
      <c r="H79" s="182"/>
      <c r="I79" s="182"/>
      <c r="J79" s="182"/>
      <c r="K79" s="182"/>
      <c r="L79" s="182"/>
      <c r="M79" s="183"/>
      <c r="N79" s="182"/>
      <c r="O79" s="182"/>
      <c r="P79" s="182"/>
      <c r="Q79" s="183"/>
      <c r="R79" s="183"/>
      <c r="S79" s="183"/>
      <c r="T79" s="183"/>
      <c r="U79" s="170">
        <f t="shared" si="35"/>
        <v>16306000</v>
      </c>
      <c r="V79" s="170">
        <f t="shared" si="39"/>
        <v>16306000</v>
      </c>
      <c r="W79" s="182"/>
      <c r="X79" s="182"/>
      <c r="Y79" s="182"/>
      <c r="Z79" s="182"/>
      <c r="AA79" s="182"/>
      <c r="AB79" s="182"/>
      <c r="AC79" s="183"/>
      <c r="AD79" s="182"/>
      <c r="AE79" s="182"/>
      <c r="AF79" s="182"/>
      <c r="AG79" s="183"/>
      <c r="AH79" s="183"/>
      <c r="AI79" s="183"/>
      <c r="AJ79" s="183"/>
      <c r="AK79" s="183"/>
      <c r="AL79" s="183"/>
      <c r="AM79" s="183"/>
      <c r="AN79" s="183"/>
      <c r="AO79" s="183"/>
      <c r="AP79" s="183"/>
      <c r="AQ79" s="183"/>
      <c r="AR79" s="183"/>
      <c r="AS79" s="183"/>
      <c r="AT79" s="183"/>
      <c r="AU79" s="183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24"/>
      <c r="BG79" s="24"/>
      <c r="BH79" s="184">
        <v>8309058</v>
      </c>
      <c r="BI79" s="184">
        <v>0</v>
      </c>
      <c r="BJ79" s="184"/>
      <c r="BK79" s="184"/>
      <c r="BL79" s="184"/>
      <c r="BM79" s="184"/>
      <c r="BN79" s="184">
        <v>0</v>
      </c>
      <c r="BO79" s="184"/>
      <c r="BP79" s="184"/>
      <c r="BQ79" s="184"/>
      <c r="BR79" s="184"/>
      <c r="BS79" s="189"/>
      <c r="BT79" s="190">
        <f t="shared" si="51"/>
        <v>8309058</v>
      </c>
      <c r="BU79"/>
      <c r="BV79"/>
      <c r="BX79" s="3">
        <f t="shared" si="62"/>
        <v>0</v>
      </c>
      <c r="BY79" s="3">
        <f t="shared" si="59"/>
        <v>-8309058</v>
      </c>
      <c r="CA79" s="3">
        <f t="shared" si="63"/>
        <v>0</v>
      </c>
      <c r="CB79" s="3">
        <f t="shared" si="64"/>
        <v>0</v>
      </c>
      <c r="CC79" s="3">
        <f t="shared" si="65"/>
        <v>0</v>
      </c>
      <c r="CD79" s="3">
        <f t="shared" si="66"/>
        <v>0</v>
      </c>
      <c r="CE79" s="3">
        <f t="shared" si="67"/>
        <v>0</v>
      </c>
      <c r="CF79" s="3">
        <f t="shared" si="68"/>
        <v>0</v>
      </c>
      <c r="CG79" s="3">
        <f t="shared" si="26"/>
        <v>0</v>
      </c>
    </row>
    <row r="80" spans="1:85" ht="25.5" customHeight="1" x14ac:dyDescent="0.25">
      <c r="A80" s="179">
        <v>21</v>
      </c>
      <c r="B80" s="180" t="s">
        <v>90</v>
      </c>
      <c r="C80" s="180" t="s">
        <v>143</v>
      </c>
      <c r="D80" s="180" t="s">
        <v>121</v>
      </c>
      <c r="E80" s="181" t="s">
        <v>153</v>
      </c>
      <c r="F80" s="132">
        <v>1000</v>
      </c>
      <c r="G80" s="182"/>
      <c r="H80" s="182"/>
      <c r="I80" s="182"/>
      <c r="J80" s="182"/>
      <c r="K80" s="182"/>
      <c r="L80" s="182"/>
      <c r="M80" s="183"/>
      <c r="N80" s="182"/>
      <c r="O80" s="182"/>
      <c r="P80" s="182"/>
      <c r="Q80" s="183"/>
      <c r="R80" s="183"/>
      <c r="S80" s="183"/>
      <c r="T80" s="183"/>
      <c r="U80" s="170">
        <f t="shared" si="35"/>
        <v>1000</v>
      </c>
      <c r="V80" s="170">
        <v>347000</v>
      </c>
      <c r="W80" s="182"/>
      <c r="X80" s="182"/>
      <c r="Y80" s="182"/>
      <c r="Z80" s="182"/>
      <c r="AA80" s="182"/>
      <c r="AB80" s="182"/>
      <c r="AC80" s="183"/>
      <c r="AD80" s="182"/>
      <c r="AE80" s="182"/>
      <c r="AF80" s="182"/>
      <c r="AG80" s="183"/>
      <c r="AH80" s="183"/>
      <c r="AI80" s="183">
        <v>31000</v>
      </c>
      <c r="AJ80" s="183"/>
      <c r="AK80" s="183"/>
      <c r="AL80" s="183"/>
      <c r="AM80" s="183"/>
      <c r="AN80" s="183"/>
      <c r="AO80" s="183"/>
      <c r="AP80" s="183"/>
      <c r="AQ80" s="183"/>
      <c r="AR80" s="183"/>
      <c r="AS80" s="183"/>
      <c r="AT80" s="183"/>
      <c r="AU80" s="183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24"/>
      <c r="BG80" s="24"/>
      <c r="BH80" s="184">
        <v>0</v>
      </c>
      <c r="BI80" s="184">
        <v>0</v>
      </c>
      <c r="BJ80" s="184">
        <v>314400</v>
      </c>
      <c r="BK80" s="184"/>
      <c r="BL80" s="184"/>
      <c r="BM80" s="184">
        <v>31440</v>
      </c>
      <c r="BN80" s="184">
        <v>0</v>
      </c>
      <c r="BO80" s="184"/>
      <c r="BP80" s="184"/>
      <c r="BQ80" s="184"/>
      <c r="BR80" s="184"/>
      <c r="BS80" s="189"/>
      <c r="BT80" s="190">
        <f t="shared" si="51"/>
        <v>345840</v>
      </c>
      <c r="BU80"/>
      <c r="BV80"/>
      <c r="BX80" s="3">
        <f t="shared" si="62"/>
        <v>0</v>
      </c>
      <c r="BY80" s="3">
        <f t="shared" si="59"/>
        <v>-345840</v>
      </c>
      <c r="CA80" s="3">
        <f t="shared" si="63"/>
        <v>31440</v>
      </c>
      <c r="CB80" s="3">
        <f t="shared" si="64"/>
        <v>31440</v>
      </c>
      <c r="CC80" s="3">
        <f t="shared" si="65"/>
        <v>0</v>
      </c>
      <c r="CD80" s="3">
        <f t="shared" si="66"/>
        <v>0</v>
      </c>
      <c r="CE80" s="3">
        <f t="shared" si="67"/>
        <v>0</v>
      </c>
      <c r="CF80" s="3">
        <f t="shared" si="68"/>
        <v>31440</v>
      </c>
      <c r="CG80" s="3">
        <f t="shared" si="26"/>
        <v>-31440</v>
      </c>
    </row>
    <row r="81" spans="1:85" ht="15" customHeight="1" x14ac:dyDescent="0.25">
      <c r="A81" s="179">
        <v>21</v>
      </c>
      <c r="B81" s="180" t="s">
        <v>158</v>
      </c>
      <c r="C81" s="180"/>
      <c r="D81" s="180"/>
      <c r="E81" s="181" t="s">
        <v>159</v>
      </c>
      <c r="F81" s="132">
        <f>+F82+F85+F86</f>
        <v>207011000</v>
      </c>
      <c r="G81" s="182"/>
      <c r="H81" s="182"/>
      <c r="I81" s="182"/>
      <c r="J81" s="182"/>
      <c r="K81" s="182"/>
      <c r="L81" s="182"/>
      <c r="M81" s="183"/>
      <c r="N81" s="182"/>
      <c r="O81" s="182"/>
      <c r="P81" s="182"/>
      <c r="Q81" s="183"/>
      <c r="R81" s="183"/>
      <c r="S81" s="183"/>
      <c r="T81" s="183"/>
      <c r="U81" s="170">
        <f t="shared" ref="U81:V81" si="69">+U82+U85+U86</f>
        <v>207011000</v>
      </c>
      <c r="V81" s="170">
        <f t="shared" si="69"/>
        <v>271394000</v>
      </c>
      <c r="W81" s="182"/>
      <c r="X81" s="182"/>
      <c r="Y81" s="182"/>
      <c r="Z81" s="182"/>
      <c r="AA81" s="182"/>
      <c r="AB81" s="182"/>
      <c r="AC81" s="183"/>
      <c r="AD81" s="182"/>
      <c r="AE81" s="182"/>
      <c r="AF81" s="182"/>
      <c r="AG81" s="183"/>
      <c r="AH81" s="183"/>
      <c r="AI81" s="183"/>
      <c r="AJ81" s="183"/>
      <c r="AK81" s="183"/>
      <c r="AL81" s="183"/>
      <c r="AM81" s="183"/>
      <c r="AN81" s="183"/>
      <c r="AO81" s="183"/>
      <c r="AP81" s="183"/>
      <c r="AQ81" s="183"/>
      <c r="AR81" s="183"/>
      <c r="AS81" s="183"/>
      <c r="AT81" s="183"/>
      <c r="AU81" s="172">
        <f t="shared" ref="AU81:AU82" si="70">SUM(V81:AT81)</f>
        <v>271394000</v>
      </c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24"/>
      <c r="BG81" s="24"/>
      <c r="BH81" s="184">
        <f>+BH82+BH85+BH86</f>
        <v>22277816</v>
      </c>
      <c r="BI81" s="184">
        <f t="shared" ref="BI81:BP81" si="71">+BI82+BI85+BI86</f>
        <v>19581601</v>
      </c>
      <c r="BJ81" s="184">
        <f t="shared" si="71"/>
        <v>24471300</v>
      </c>
      <c r="BK81" s="184">
        <f t="shared" si="71"/>
        <v>18376549</v>
      </c>
      <c r="BL81" s="184">
        <f t="shared" si="71"/>
        <v>19923423</v>
      </c>
      <c r="BM81" s="184">
        <f t="shared" si="71"/>
        <v>25751162</v>
      </c>
      <c r="BN81" s="184">
        <f t="shared" si="71"/>
        <v>16692248</v>
      </c>
      <c r="BO81" s="184">
        <f t="shared" si="71"/>
        <v>15714573</v>
      </c>
      <c r="BP81" s="184">
        <f t="shared" si="71"/>
        <v>18857980</v>
      </c>
      <c r="BQ81" s="184"/>
      <c r="BR81" s="184"/>
      <c r="BS81" s="189"/>
      <c r="BT81" s="190">
        <f t="shared" si="51"/>
        <v>181646652</v>
      </c>
      <c r="BU81" s="185">
        <f>+BT81/V81</f>
        <v>0.66930975629527545</v>
      </c>
      <c r="BV81" s="186"/>
      <c r="BX81" s="3">
        <f t="shared" si="62"/>
        <v>271394000</v>
      </c>
      <c r="BY81" s="3">
        <f t="shared" si="59"/>
        <v>89747348</v>
      </c>
      <c r="CA81" s="3">
        <f t="shared" si="63"/>
        <v>64051134</v>
      </c>
      <c r="CB81" s="3">
        <f t="shared" si="64"/>
        <v>64051134</v>
      </c>
      <c r="CC81" s="3">
        <f t="shared" si="65"/>
        <v>51264801</v>
      </c>
      <c r="CD81" s="3">
        <f t="shared" si="66"/>
        <v>0</v>
      </c>
      <c r="CE81" s="3">
        <f t="shared" si="67"/>
        <v>51264801</v>
      </c>
      <c r="CF81" s="3">
        <f t="shared" si="68"/>
        <v>115315935</v>
      </c>
      <c r="CG81" s="3">
        <f t="shared" si="26"/>
        <v>156078065</v>
      </c>
    </row>
    <row r="82" spans="1:85" ht="25.5" customHeight="1" x14ac:dyDescent="0.25">
      <c r="A82" s="179">
        <v>21</v>
      </c>
      <c r="B82" s="180" t="s">
        <v>158</v>
      </c>
      <c r="C82" s="180" t="s">
        <v>92</v>
      </c>
      <c r="D82" s="180"/>
      <c r="E82" s="181" t="s">
        <v>160</v>
      </c>
      <c r="F82" s="132">
        <f>SUM(F83:F84)</f>
        <v>155197000</v>
      </c>
      <c r="G82" s="182"/>
      <c r="H82" s="182"/>
      <c r="I82" s="182"/>
      <c r="J82" s="182"/>
      <c r="K82" s="182"/>
      <c r="L82" s="182"/>
      <c r="M82" s="183"/>
      <c r="N82" s="182"/>
      <c r="O82" s="182"/>
      <c r="P82" s="182"/>
      <c r="Q82" s="183"/>
      <c r="R82" s="183"/>
      <c r="S82" s="183"/>
      <c r="T82" s="183"/>
      <c r="U82" s="170">
        <f t="shared" ref="U82:V82" si="72">SUM(U83:U84)</f>
        <v>155197000</v>
      </c>
      <c r="V82" s="170">
        <f t="shared" si="72"/>
        <v>155880000</v>
      </c>
      <c r="W82" s="182"/>
      <c r="X82" s="182"/>
      <c r="Y82" s="182"/>
      <c r="Z82" s="182"/>
      <c r="AA82" s="182"/>
      <c r="AB82" s="182"/>
      <c r="AC82" s="183"/>
      <c r="AD82" s="182"/>
      <c r="AE82" s="182"/>
      <c r="AF82" s="182"/>
      <c r="AG82" s="183"/>
      <c r="AH82" s="183"/>
      <c r="AI82" s="183"/>
      <c r="AJ82" s="183"/>
      <c r="AK82" s="183"/>
      <c r="AL82" s="183"/>
      <c r="AM82" s="183"/>
      <c r="AN82" s="183"/>
      <c r="AO82" s="183"/>
      <c r="AP82" s="183"/>
      <c r="AQ82" s="183"/>
      <c r="AR82" s="183"/>
      <c r="AS82" s="183"/>
      <c r="AT82" s="183"/>
      <c r="AU82" s="172">
        <f t="shared" si="70"/>
        <v>155880000</v>
      </c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24"/>
      <c r="BG82" s="24"/>
      <c r="BH82" s="184">
        <f>SUM(BH83:BH84)</f>
        <v>11365756</v>
      </c>
      <c r="BI82" s="184">
        <f t="shared" ref="BI82:BS82" si="73">SUM(BI83:BI84)</f>
        <v>11521078</v>
      </c>
      <c r="BJ82" s="184">
        <f t="shared" si="73"/>
        <v>10314008</v>
      </c>
      <c r="BK82" s="184">
        <f t="shared" si="73"/>
        <v>10779016</v>
      </c>
      <c r="BL82" s="184">
        <f t="shared" si="73"/>
        <v>12325255</v>
      </c>
      <c r="BM82" s="184">
        <f t="shared" si="73"/>
        <v>12531004</v>
      </c>
      <c r="BN82" s="184">
        <f t="shared" si="73"/>
        <v>12570516</v>
      </c>
      <c r="BO82" s="184">
        <f t="shared" si="73"/>
        <v>12669004</v>
      </c>
      <c r="BP82" s="184">
        <f t="shared" si="73"/>
        <v>13605707</v>
      </c>
      <c r="BQ82" s="184">
        <f t="shared" si="73"/>
        <v>0</v>
      </c>
      <c r="BR82" s="184">
        <f t="shared" si="73"/>
        <v>0</v>
      </c>
      <c r="BS82" s="184">
        <f t="shared" si="73"/>
        <v>0</v>
      </c>
      <c r="BT82" s="190">
        <f t="shared" si="51"/>
        <v>107681344</v>
      </c>
      <c r="BU82"/>
      <c r="BV82"/>
      <c r="BX82" s="3">
        <f t="shared" si="62"/>
        <v>155880000</v>
      </c>
      <c r="BY82" s="3">
        <f t="shared" si="59"/>
        <v>48198656</v>
      </c>
      <c r="CA82" s="3">
        <f t="shared" si="63"/>
        <v>35635275</v>
      </c>
      <c r="CB82" s="3">
        <f t="shared" si="64"/>
        <v>35635275</v>
      </c>
      <c r="CC82" s="3">
        <f t="shared" si="65"/>
        <v>38845227</v>
      </c>
      <c r="CD82" s="3">
        <f t="shared" si="66"/>
        <v>0</v>
      </c>
      <c r="CE82" s="3">
        <f t="shared" si="67"/>
        <v>38845227</v>
      </c>
      <c r="CF82" s="3">
        <f t="shared" si="68"/>
        <v>74480502</v>
      </c>
      <c r="CG82" s="3">
        <f t="shared" si="26"/>
        <v>81399498</v>
      </c>
    </row>
    <row r="83" spans="1:85" ht="25.5" customHeight="1" x14ac:dyDescent="0.25">
      <c r="A83" s="179">
        <v>21</v>
      </c>
      <c r="B83" s="180" t="s">
        <v>158</v>
      </c>
      <c r="C83" s="180" t="s">
        <v>92</v>
      </c>
      <c r="D83" s="180" t="s">
        <v>92</v>
      </c>
      <c r="E83" s="181" t="s">
        <v>160</v>
      </c>
      <c r="F83" s="192">
        <v>145710000</v>
      </c>
      <c r="G83" s="182"/>
      <c r="H83" s="182"/>
      <c r="I83" s="182"/>
      <c r="J83" s="182"/>
      <c r="K83" s="182"/>
      <c r="L83" s="182"/>
      <c r="M83" s="183"/>
      <c r="N83" s="182"/>
      <c r="O83" s="182"/>
      <c r="P83" s="182"/>
      <c r="Q83" s="183"/>
      <c r="R83" s="183"/>
      <c r="S83" s="183"/>
      <c r="T83" s="183"/>
      <c r="U83" s="191">
        <f t="shared" si="35"/>
        <v>145710000</v>
      </c>
      <c r="V83" s="191">
        <v>147953000</v>
      </c>
      <c r="W83" s="182"/>
      <c r="X83" s="182"/>
      <c r="Y83" s="182"/>
      <c r="Z83" s="182"/>
      <c r="AA83" s="182"/>
      <c r="AB83" s="182"/>
      <c r="AC83" s="183"/>
      <c r="AD83" s="182"/>
      <c r="AE83" s="182"/>
      <c r="AF83" s="182"/>
      <c r="AG83" s="183"/>
      <c r="AH83" s="183"/>
      <c r="AI83" s="183"/>
      <c r="AJ83" s="183"/>
      <c r="AK83" s="183"/>
      <c r="AL83" s="183"/>
      <c r="AM83" s="183"/>
      <c r="AN83" s="183"/>
      <c r="AO83" s="183"/>
      <c r="AP83" s="183"/>
      <c r="AQ83" s="183"/>
      <c r="AR83" s="183"/>
      <c r="AS83" s="183"/>
      <c r="AT83" s="183"/>
      <c r="AU83" s="183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24"/>
      <c r="BG83" s="24"/>
      <c r="BH83" s="184">
        <v>11365756</v>
      </c>
      <c r="BI83" s="184">
        <v>11521078</v>
      </c>
      <c r="BJ83" s="184">
        <v>10294252</v>
      </c>
      <c r="BK83" s="184">
        <v>10739504</v>
      </c>
      <c r="BL83" s="184">
        <v>12285743</v>
      </c>
      <c r="BM83" s="184">
        <v>12531004</v>
      </c>
      <c r="BN83" s="184">
        <v>12531004</v>
      </c>
      <c r="BO83" s="184">
        <v>12669004</v>
      </c>
      <c r="BP83" s="184">
        <v>13546439</v>
      </c>
      <c r="BQ83" s="184"/>
      <c r="BR83" s="184"/>
      <c r="BS83" s="189"/>
      <c r="BT83" s="190">
        <f t="shared" si="51"/>
        <v>107483784</v>
      </c>
      <c r="BU83"/>
      <c r="BV83"/>
      <c r="BX83" s="3">
        <f t="shared" si="62"/>
        <v>0</v>
      </c>
      <c r="BY83" s="3">
        <f t="shared" si="59"/>
        <v>-107483784</v>
      </c>
      <c r="CA83" s="3">
        <f t="shared" si="63"/>
        <v>35556251</v>
      </c>
      <c r="CB83" s="3">
        <f t="shared" si="64"/>
        <v>35556251</v>
      </c>
      <c r="CC83" s="3">
        <f t="shared" si="65"/>
        <v>38746447</v>
      </c>
      <c r="CD83" s="3">
        <f t="shared" si="66"/>
        <v>0</v>
      </c>
      <c r="CE83" s="3">
        <f t="shared" si="67"/>
        <v>38746447</v>
      </c>
      <c r="CF83" s="3">
        <f t="shared" si="68"/>
        <v>74302698</v>
      </c>
      <c r="CG83" s="3">
        <f t="shared" si="26"/>
        <v>-74302698</v>
      </c>
    </row>
    <row r="84" spans="1:85" ht="15" customHeight="1" x14ac:dyDescent="0.25">
      <c r="A84" s="179">
        <v>21</v>
      </c>
      <c r="B84" s="180" t="s">
        <v>158</v>
      </c>
      <c r="C84" s="180" t="s">
        <v>92</v>
      </c>
      <c r="D84" s="180" t="s">
        <v>117</v>
      </c>
      <c r="E84" s="181" t="s">
        <v>161</v>
      </c>
      <c r="F84" s="132">
        <v>9487000</v>
      </c>
      <c r="G84" s="182"/>
      <c r="H84" s="182"/>
      <c r="I84" s="182"/>
      <c r="J84" s="182"/>
      <c r="K84" s="182"/>
      <c r="L84" s="182"/>
      <c r="M84" s="183"/>
      <c r="N84" s="182"/>
      <c r="O84" s="182"/>
      <c r="P84" s="182"/>
      <c r="Q84" s="183"/>
      <c r="R84" s="183"/>
      <c r="S84" s="183"/>
      <c r="T84" s="183"/>
      <c r="U84" s="191">
        <f t="shared" si="35"/>
        <v>9487000</v>
      </c>
      <c r="V84" s="191">
        <v>7927000</v>
      </c>
      <c r="W84" s="182"/>
      <c r="X84" s="182"/>
      <c r="Y84" s="182"/>
      <c r="Z84" s="182"/>
      <c r="AA84" s="182"/>
      <c r="AB84" s="182"/>
      <c r="AC84" s="183"/>
      <c r="AD84" s="182"/>
      <c r="AE84" s="182"/>
      <c r="AF84" s="182"/>
      <c r="AG84" s="183"/>
      <c r="AH84" s="183"/>
      <c r="AI84" s="183"/>
      <c r="AJ84" s="183"/>
      <c r="AK84" s="183"/>
      <c r="AL84" s="183"/>
      <c r="AM84" s="183"/>
      <c r="AN84" s="183"/>
      <c r="AO84" s="183"/>
      <c r="AP84" s="183"/>
      <c r="AQ84" s="183"/>
      <c r="AR84" s="183"/>
      <c r="AS84" s="183"/>
      <c r="AT84" s="183"/>
      <c r="AU84" s="183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24"/>
      <c r="BG84" s="24"/>
      <c r="BH84" s="184">
        <v>0</v>
      </c>
      <c r="BI84" s="184">
        <v>0</v>
      </c>
      <c r="BJ84" s="184">
        <v>19756</v>
      </c>
      <c r="BK84" s="184">
        <v>39512</v>
      </c>
      <c r="BL84" s="184">
        <v>39512</v>
      </c>
      <c r="BM84" s="184">
        <v>0</v>
      </c>
      <c r="BN84" s="184">
        <v>39512</v>
      </c>
      <c r="BO84" s="184">
        <v>0</v>
      </c>
      <c r="BP84" s="184">
        <v>59268</v>
      </c>
      <c r="BQ84" s="184"/>
      <c r="BR84" s="184"/>
      <c r="BS84" s="189"/>
      <c r="BT84" s="190">
        <f t="shared" si="51"/>
        <v>197560</v>
      </c>
      <c r="BU84"/>
      <c r="BV84"/>
      <c r="BX84" s="3">
        <f t="shared" si="62"/>
        <v>0</v>
      </c>
      <c r="BY84" s="3">
        <f t="shared" si="59"/>
        <v>-197560</v>
      </c>
      <c r="CA84" s="3">
        <f t="shared" si="63"/>
        <v>79024</v>
      </c>
      <c r="CB84" s="3">
        <f t="shared" si="64"/>
        <v>79024</v>
      </c>
      <c r="CC84" s="3">
        <f t="shared" si="65"/>
        <v>98780</v>
      </c>
      <c r="CD84" s="3">
        <f t="shared" si="66"/>
        <v>0</v>
      </c>
      <c r="CE84" s="3">
        <f t="shared" si="67"/>
        <v>98780</v>
      </c>
      <c r="CF84" s="3">
        <f t="shared" si="68"/>
        <v>177804</v>
      </c>
      <c r="CG84" s="3">
        <f t="shared" si="26"/>
        <v>-177804</v>
      </c>
    </row>
    <row r="85" spans="1:85" ht="24.75" customHeight="1" x14ac:dyDescent="0.25">
      <c r="A85" s="179">
        <v>21</v>
      </c>
      <c r="B85" s="180" t="s">
        <v>158</v>
      </c>
      <c r="C85" s="180" t="s">
        <v>121</v>
      </c>
      <c r="D85" s="180"/>
      <c r="E85" s="181" t="s">
        <v>162</v>
      </c>
      <c r="F85" s="132">
        <v>43117000</v>
      </c>
      <c r="G85" s="182"/>
      <c r="H85" s="182"/>
      <c r="I85" s="182"/>
      <c r="J85" s="182"/>
      <c r="K85" s="182"/>
      <c r="L85" s="182"/>
      <c r="M85" s="183"/>
      <c r="N85" s="182"/>
      <c r="O85" s="182"/>
      <c r="P85" s="182"/>
      <c r="Q85" s="183"/>
      <c r="R85" s="183"/>
      <c r="S85" s="183"/>
      <c r="T85" s="183"/>
      <c r="U85" s="191">
        <f t="shared" si="35"/>
        <v>43117000</v>
      </c>
      <c r="V85" s="191">
        <f t="shared" si="39"/>
        <v>43117000</v>
      </c>
      <c r="W85" s="182"/>
      <c r="X85" s="182"/>
      <c r="Y85" s="182"/>
      <c r="Z85" s="182"/>
      <c r="AA85" s="182"/>
      <c r="AB85" s="182"/>
      <c r="AC85" s="183"/>
      <c r="AD85" s="182"/>
      <c r="AE85" s="182"/>
      <c r="AF85" s="182"/>
      <c r="AG85" s="183"/>
      <c r="AH85" s="183"/>
      <c r="AI85" s="183"/>
      <c r="AJ85" s="183"/>
      <c r="AK85" s="183"/>
      <c r="AL85" s="183"/>
      <c r="AM85" s="183"/>
      <c r="AN85" s="183"/>
      <c r="AO85" s="183"/>
      <c r="AP85" s="183"/>
      <c r="AQ85" s="183"/>
      <c r="AR85" s="183"/>
      <c r="AS85" s="183"/>
      <c r="AT85" s="183"/>
      <c r="AU85" s="172">
        <f t="shared" ref="AU85:AU143" si="74">SUM(V85:AT85)</f>
        <v>43117000</v>
      </c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24"/>
      <c r="BG85" s="24"/>
      <c r="BH85" s="184">
        <v>3043317</v>
      </c>
      <c r="BI85" s="184">
        <v>3044051</v>
      </c>
      <c r="BJ85" s="184">
        <v>5250504</v>
      </c>
      <c r="BK85" s="184">
        <v>3036572</v>
      </c>
      <c r="BL85" s="184">
        <v>3037221</v>
      </c>
      <c r="BM85" s="184">
        <v>5243584</v>
      </c>
      <c r="BN85" s="184">
        <v>3044563</v>
      </c>
      <c r="BO85" s="184">
        <v>3045569</v>
      </c>
      <c r="BP85" s="184">
        <v>5252273</v>
      </c>
      <c r="BQ85" s="184"/>
      <c r="BR85" s="184"/>
      <c r="BS85" s="189"/>
      <c r="BT85" s="190">
        <f t="shared" si="51"/>
        <v>33997654</v>
      </c>
      <c r="BU85"/>
      <c r="BV85"/>
      <c r="BX85" s="3">
        <f t="shared" si="62"/>
        <v>43117000</v>
      </c>
      <c r="BY85" s="3">
        <f t="shared" si="59"/>
        <v>9119346</v>
      </c>
      <c r="CA85" s="3">
        <f t="shared" si="63"/>
        <v>11317377</v>
      </c>
      <c r="CB85" s="3">
        <f t="shared" si="64"/>
        <v>11317377</v>
      </c>
      <c r="CC85" s="3">
        <f t="shared" si="65"/>
        <v>11342405</v>
      </c>
      <c r="CD85" s="3">
        <f t="shared" si="66"/>
        <v>0</v>
      </c>
      <c r="CE85" s="3">
        <f t="shared" si="67"/>
        <v>11342405</v>
      </c>
      <c r="CF85" s="3">
        <f t="shared" si="68"/>
        <v>22659782</v>
      </c>
      <c r="CG85" s="3">
        <f t="shared" si="26"/>
        <v>20457218</v>
      </c>
    </row>
    <row r="86" spans="1:85" ht="15" customHeight="1" x14ac:dyDescent="0.25">
      <c r="A86" s="179">
        <v>21</v>
      </c>
      <c r="B86" s="180" t="s">
        <v>158</v>
      </c>
      <c r="C86" s="180" t="s">
        <v>143</v>
      </c>
      <c r="D86" s="180"/>
      <c r="E86" s="181" t="s">
        <v>163</v>
      </c>
      <c r="F86" s="132">
        <v>8697000</v>
      </c>
      <c r="G86" s="182"/>
      <c r="H86" s="182"/>
      <c r="I86" s="182"/>
      <c r="J86" s="182"/>
      <c r="K86" s="182"/>
      <c r="L86" s="182"/>
      <c r="M86" s="183"/>
      <c r="N86" s="182"/>
      <c r="O86" s="182"/>
      <c r="P86" s="182"/>
      <c r="Q86" s="183"/>
      <c r="R86" s="183"/>
      <c r="S86" s="183"/>
      <c r="T86" s="183"/>
      <c r="U86" s="191">
        <f t="shared" si="35"/>
        <v>8697000</v>
      </c>
      <c r="V86" s="191">
        <v>72397000</v>
      </c>
      <c r="W86" s="182">
        <v>63700000</v>
      </c>
      <c r="X86" s="182"/>
      <c r="Y86" s="182"/>
      <c r="Z86" s="182"/>
      <c r="AA86" s="182"/>
      <c r="AB86" s="182"/>
      <c r="AC86" s="183"/>
      <c r="AD86" s="182"/>
      <c r="AE86" s="182"/>
      <c r="AF86" s="182"/>
      <c r="AG86" s="183"/>
      <c r="AH86" s="183"/>
      <c r="AI86" s="183"/>
      <c r="AJ86" s="183"/>
      <c r="AK86" s="183"/>
      <c r="AL86" s="183"/>
      <c r="AM86" s="183"/>
      <c r="AN86" s="183"/>
      <c r="AO86" s="183"/>
      <c r="AP86" s="183"/>
      <c r="AQ86" s="183"/>
      <c r="AR86" s="183"/>
      <c r="AS86" s="183"/>
      <c r="AT86" s="183"/>
      <c r="AU86" s="172">
        <f t="shared" si="74"/>
        <v>136097000</v>
      </c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24"/>
      <c r="BG86" s="24"/>
      <c r="BH86" s="184">
        <v>7868743</v>
      </c>
      <c r="BI86" s="184">
        <v>5016472</v>
      </c>
      <c r="BJ86" s="184">
        <v>8906788</v>
      </c>
      <c r="BK86" s="184">
        <v>4560961</v>
      </c>
      <c r="BL86" s="184">
        <v>4560947</v>
      </c>
      <c r="BM86" s="184">
        <v>7976574</v>
      </c>
      <c r="BN86" s="184">
        <v>1077169</v>
      </c>
      <c r="BO86" s="184">
        <v>0</v>
      </c>
      <c r="BP86" s="184"/>
      <c r="BQ86" s="184"/>
      <c r="BR86" s="184"/>
      <c r="BS86" s="189"/>
      <c r="BT86" s="190">
        <f t="shared" si="51"/>
        <v>39967654</v>
      </c>
      <c r="BU86"/>
      <c r="BV86"/>
      <c r="BX86" s="3">
        <f t="shared" si="62"/>
        <v>136097000</v>
      </c>
      <c r="BY86" s="3">
        <f t="shared" si="59"/>
        <v>96129346</v>
      </c>
      <c r="CA86" s="3">
        <f t="shared" si="63"/>
        <v>17098482</v>
      </c>
      <c r="CB86" s="3">
        <f t="shared" si="64"/>
        <v>17098482</v>
      </c>
      <c r="CC86" s="3">
        <f t="shared" si="65"/>
        <v>1077169</v>
      </c>
      <c r="CD86" s="3">
        <f t="shared" si="66"/>
        <v>0</v>
      </c>
      <c r="CE86" s="3">
        <f t="shared" si="67"/>
        <v>1077169</v>
      </c>
      <c r="CF86" s="3">
        <f t="shared" si="68"/>
        <v>18175651</v>
      </c>
      <c r="CG86" s="3">
        <f t="shared" si="26"/>
        <v>117921349</v>
      </c>
    </row>
    <row r="87" spans="1:85" ht="15" customHeight="1" x14ac:dyDescent="0.25">
      <c r="A87" s="166" t="s">
        <v>164</v>
      </c>
      <c r="B87" s="167"/>
      <c r="C87" s="167"/>
      <c r="D87" s="167"/>
      <c r="E87" s="168" t="s">
        <v>165</v>
      </c>
      <c r="F87" s="193">
        <f>+F88+F91+F93+F100+F108+F114+F117+F124+F127+F129+F134</f>
        <v>672315000</v>
      </c>
      <c r="G87" s="194"/>
      <c r="H87" s="194"/>
      <c r="I87" s="194"/>
      <c r="J87" s="194"/>
      <c r="K87" s="194">
        <v>99528000</v>
      </c>
      <c r="L87" s="195">
        <v>2500000</v>
      </c>
      <c r="M87" s="194"/>
      <c r="N87" s="194">
        <v>65000000</v>
      </c>
      <c r="O87" s="194"/>
      <c r="P87" s="194"/>
      <c r="Q87" s="194"/>
      <c r="R87" s="194"/>
      <c r="S87" s="194"/>
      <c r="T87" s="194"/>
      <c r="U87" s="170">
        <f t="shared" si="35"/>
        <v>839343000</v>
      </c>
      <c r="V87" s="170">
        <f>SUM(F87:T87)</f>
        <v>839343000</v>
      </c>
      <c r="W87" s="194"/>
      <c r="X87" s="194"/>
      <c r="Y87" s="194"/>
      <c r="Z87" s="194"/>
      <c r="AA87" s="194"/>
      <c r="AB87" s="195"/>
      <c r="AC87" s="194"/>
      <c r="AD87" s="194"/>
      <c r="AE87" s="194"/>
      <c r="AF87" s="194"/>
      <c r="AG87" s="194"/>
      <c r="AH87" s="194"/>
      <c r="AI87" s="194"/>
      <c r="AJ87" s="194"/>
      <c r="AK87" s="194"/>
      <c r="AL87" s="194"/>
      <c r="AM87" s="194"/>
      <c r="AN87" s="194"/>
      <c r="AO87" s="194"/>
      <c r="AP87" s="194"/>
      <c r="AQ87" s="194"/>
      <c r="AR87" s="194"/>
      <c r="AS87" s="194"/>
      <c r="AT87" s="194"/>
      <c r="AU87" s="172">
        <f>SUM(V87:AT87)</f>
        <v>839343000</v>
      </c>
      <c r="AV87" s="173"/>
      <c r="AW87" s="173"/>
      <c r="AX87" s="173"/>
      <c r="AY87" s="173"/>
      <c r="AZ87" s="173"/>
      <c r="BA87" s="173"/>
      <c r="BB87" s="173"/>
      <c r="BC87" s="173"/>
      <c r="BD87" s="173"/>
      <c r="BE87" s="173"/>
      <c r="BF87" s="196"/>
      <c r="BG87" s="196"/>
      <c r="BH87" s="176">
        <f>+BH88+BH91+BH93+BH100+BH108+BH114+BH117+BH124+BH127+BH129+BH134</f>
        <v>7647387</v>
      </c>
      <c r="BI87" s="176">
        <f t="shared" ref="BI87:BP87" si="75">+BI88+BI91+BI93+BI100+BI108+BI114+BI117+BI124+BI127+BI129+BI134</f>
        <v>60874109</v>
      </c>
      <c r="BJ87" s="176">
        <f t="shared" si="75"/>
        <v>29868226</v>
      </c>
      <c r="BK87" s="176">
        <f t="shared" si="75"/>
        <v>120991193</v>
      </c>
      <c r="BL87" s="176">
        <f t="shared" si="75"/>
        <v>56520285</v>
      </c>
      <c r="BM87" s="176">
        <f t="shared" si="75"/>
        <v>55505198</v>
      </c>
      <c r="BN87" s="176">
        <f t="shared" si="75"/>
        <v>61193013</v>
      </c>
      <c r="BO87" s="176">
        <f t="shared" si="75"/>
        <v>43562347</v>
      </c>
      <c r="BP87" s="176">
        <f t="shared" si="75"/>
        <v>89803392</v>
      </c>
      <c r="BQ87" s="176"/>
      <c r="BR87" s="176"/>
      <c r="BS87" s="197"/>
      <c r="BT87" s="176">
        <f t="shared" si="51"/>
        <v>525965150</v>
      </c>
      <c r="BU87" s="177">
        <f>+BT87/AU87</f>
        <v>0.62663910939866063</v>
      </c>
      <c r="BV87" s="178"/>
      <c r="BW87" s="178"/>
      <c r="BX87" s="3">
        <f t="shared" si="62"/>
        <v>839343000</v>
      </c>
      <c r="BY87" s="3">
        <f t="shared" si="59"/>
        <v>313377850</v>
      </c>
      <c r="BZ87" s="3">
        <f t="shared" ref="BZ87" si="76">SUM(BH87:BJ87)</f>
        <v>98389722</v>
      </c>
      <c r="CA87" s="3">
        <f t="shared" si="63"/>
        <v>233016676</v>
      </c>
      <c r="CB87" s="3">
        <f t="shared" si="64"/>
        <v>331406398</v>
      </c>
      <c r="CC87" s="3">
        <f t="shared" si="65"/>
        <v>194558752</v>
      </c>
      <c r="CD87" s="3">
        <f t="shared" si="66"/>
        <v>0</v>
      </c>
      <c r="CE87" s="3">
        <f t="shared" si="67"/>
        <v>194558752</v>
      </c>
      <c r="CF87" s="3">
        <f>+CB87+CE87</f>
        <v>525965150</v>
      </c>
      <c r="CG87" s="3">
        <f t="shared" si="26"/>
        <v>313377850</v>
      </c>
    </row>
    <row r="88" spans="1:85" ht="15" customHeight="1" x14ac:dyDescent="0.25">
      <c r="A88" s="198" t="s">
        <v>164</v>
      </c>
      <c r="B88" s="180" t="s">
        <v>90</v>
      </c>
      <c r="C88" s="180"/>
      <c r="D88" s="180"/>
      <c r="E88" s="181" t="s">
        <v>166</v>
      </c>
      <c r="F88" s="199">
        <f>SUM(F89:F90)</f>
        <v>3560000</v>
      </c>
      <c r="G88" s="133"/>
      <c r="H88" s="133"/>
      <c r="I88" s="133"/>
      <c r="J88" s="133"/>
      <c r="K88" s="133"/>
      <c r="L88" s="200"/>
      <c r="M88" s="133"/>
      <c r="N88" s="133"/>
      <c r="O88" s="133"/>
      <c r="P88" s="133"/>
      <c r="Q88" s="133"/>
      <c r="R88" s="133"/>
      <c r="S88" s="133"/>
      <c r="T88" s="133"/>
      <c r="U88" s="170">
        <f t="shared" si="35"/>
        <v>3560000</v>
      </c>
      <c r="V88" s="170">
        <f>SUM(F88:T88)</f>
        <v>3560000</v>
      </c>
      <c r="W88" s="133"/>
      <c r="X88" s="133"/>
      <c r="Y88" s="133"/>
      <c r="Z88" s="133"/>
      <c r="AA88" s="133"/>
      <c r="AB88" s="200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72">
        <f t="shared" si="74"/>
        <v>3560000</v>
      </c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201"/>
      <c r="BG88" s="201"/>
      <c r="BH88" s="184">
        <f>SUM(BH89:BH90)</f>
        <v>0</v>
      </c>
      <c r="BI88" s="184">
        <f t="shared" ref="BI88:BS88" si="77">SUM(BI89:BI90)</f>
        <v>0</v>
      </c>
      <c r="BJ88" s="184">
        <f t="shared" si="77"/>
        <v>0</v>
      </c>
      <c r="BK88" s="184">
        <f t="shared" si="77"/>
        <v>0</v>
      </c>
      <c r="BL88" s="184">
        <f t="shared" si="77"/>
        <v>0</v>
      </c>
      <c r="BM88" s="184">
        <f t="shared" si="77"/>
        <v>0</v>
      </c>
      <c r="BN88" s="184">
        <f t="shared" si="77"/>
        <v>0</v>
      </c>
      <c r="BO88" s="184">
        <f t="shared" si="77"/>
        <v>0</v>
      </c>
      <c r="BP88" s="184">
        <f t="shared" si="77"/>
        <v>0</v>
      </c>
      <c r="BQ88" s="184">
        <f t="shared" si="77"/>
        <v>0</v>
      </c>
      <c r="BR88" s="184">
        <f t="shared" si="77"/>
        <v>0</v>
      </c>
      <c r="BS88" s="184">
        <f t="shared" si="77"/>
        <v>0</v>
      </c>
      <c r="BT88" s="190">
        <f>SUM(BT89:BT90)</f>
        <v>0</v>
      </c>
      <c r="BU88" s="185">
        <f>+BT88/V88</f>
        <v>0</v>
      </c>
      <c r="BV88" s="186"/>
      <c r="BX88" s="3">
        <f t="shared" si="62"/>
        <v>3560000</v>
      </c>
      <c r="BY88" s="3">
        <f t="shared" si="59"/>
        <v>3560000</v>
      </c>
      <c r="CA88" s="3">
        <f t="shared" si="63"/>
        <v>0</v>
      </c>
      <c r="CB88" s="3">
        <f t="shared" si="64"/>
        <v>0</v>
      </c>
      <c r="CC88" s="3">
        <f t="shared" si="65"/>
        <v>0</v>
      </c>
      <c r="CD88" s="3">
        <f t="shared" si="66"/>
        <v>0</v>
      </c>
      <c r="CE88" s="3">
        <f t="shared" si="67"/>
        <v>0</v>
      </c>
      <c r="CF88" s="3">
        <f t="shared" si="68"/>
        <v>0</v>
      </c>
      <c r="CG88" s="3">
        <f t="shared" si="26"/>
        <v>3560000</v>
      </c>
    </row>
    <row r="89" spans="1:85" ht="25.5" customHeight="1" x14ac:dyDescent="0.25">
      <c r="A89" s="198" t="s">
        <v>164</v>
      </c>
      <c r="B89" s="180" t="s">
        <v>90</v>
      </c>
      <c r="C89" s="180" t="s">
        <v>117</v>
      </c>
      <c r="D89" s="180"/>
      <c r="E89" s="187" t="s">
        <v>167</v>
      </c>
      <c r="F89" s="199">
        <v>2500000</v>
      </c>
      <c r="G89" s="133"/>
      <c r="H89" s="133"/>
      <c r="I89" s="133"/>
      <c r="J89" s="133"/>
      <c r="K89" s="133"/>
      <c r="L89" s="200"/>
      <c r="M89" s="133"/>
      <c r="N89" s="133"/>
      <c r="O89" s="133"/>
      <c r="P89" s="133"/>
      <c r="Q89" s="133"/>
      <c r="R89" s="133"/>
      <c r="S89" s="133"/>
      <c r="T89" s="133"/>
      <c r="U89" s="170">
        <f t="shared" si="35"/>
        <v>2500000</v>
      </c>
      <c r="V89" s="170">
        <v>2500000</v>
      </c>
      <c r="W89" s="133"/>
      <c r="X89" s="133"/>
      <c r="Y89" s="133"/>
      <c r="Z89" s="133"/>
      <c r="AA89" s="133"/>
      <c r="AB89" s="200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>
        <v>-2500000</v>
      </c>
      <c r="AN89" s="133"/>
      <c r="AO89" s="133"/>
      <c r="AP89" s="133"/>
      <c r="AQ89" s="133"/>
      <c r="AR89" s="133"/>
      <c r="AS89" s="133"/>
      <c r="AT89" s="133"/>
      <c r="AU89" s="172">
        <f>SUM(V89:AT89)</f>
        <v>0</v>
      </c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201"/>
      <c r="BG89" s="201"/>
      <c r="BH89" s="184">
        <v>0</v>
      </c>
      <c r="BI89" s="184"/>
      <c r="BJ89" s="184"/>
      <c r="BK89" s="184"/>
      <c r="BL89" s="184"/>
      <c r="BM89" s="184"/>
      <c r="BN89" s="184">
        <v>0</v>
      </c>
      <c r="BO89" s="184">
        <v>0</v>
      </c>
      <c r="BP89" s="184">
        <v>0</v>
      </c>
      <c r="BQ89" s="184">
        <v>0</v>
      </c>
      <c r="BR89" s="184">
        <v>0</v>
      </c>
      <c r="BS89" s="184">
        <v>0</v>
      </c>
      <c r="BT89" s="190">
        <f>SUM(BH89:BS89)</f>
        <v>0</v>
      </c>
      <c r="BU89"/>
      <c r="BV89"/>
      <c r="BX89" s="3">
        <f t="shared" si="62"/>
        <v>0</v>
      </c>
      <c r="BY89" s="3">
        <f t="shared" si="59"/>
        <v>0</v>
      </c>
      <c r="CA89" s="3">
        <f t="shared" si="63"/>
        <v>0</v>
      </c>
      <c r="CB89" s="3">
        <f t="shared" si="64"/>
        <v>0</v>
      </c>
      <c r="CC89" s="3">
        <f t="shared" si="65"/>
        <v>0</v>
      </c>
      <c r="CD89" s="3">
        <f t="shared" si="66"/>
        <v>0</v>
      </c>
      <c r="CE89" s="3">
        <f t="shared" si="67"/>
        <v>0</v>
      </c>
      <c r="CF89" s="3">
        <f t="shared" si="68"/>
        <v>0</v>
      </c>
      <c r="CG89" s="3">
        <f t="shared" si="26"/>
        <v>0</v>
      </c>
    </row>
    <row r="90" spans="1:85" ht="15" customHeight="1" x14ac:dyDescent="0.25">
      <c r="A90" s="198" t="s">
        <v>164</v>
      </c>
      <c r="B90" s="180" t="s">
        <v>90</v>
      </c>
      <c r="C90" s="180" t="s">
        <v>119</v>
      </c>
      <c r="D90" s="180"/>
      <c r="E90" s="187" t="s">
        <v>168</v>
      </c>
      <c r="F90" s="199">
        <v>1060000</v>
      </c>
      <c r="G90" s="133"/>
      <c r="H90" s="133"/>
      <c r="I90" s="133"/>
      <c r="J90" s="133"/>
      <c r="K90" s="133"/>
      <c r="L90" s="200"/>
      <c r="M90" s="133"/>
      <c r="N90" s="133"/>
      <c r="O90" s="133"/>
      <c r="P90" s="133"/>
      <c r="Q90" s="133"/>
      <c r="R90" s="133"/>
      <c r="S90" s="133"/>
      <c r="T90" s="133"/>
      <c r="U90" s="170">
        <f t="shared" si="35"/>
        <v>1060000</v>
      </c>
      <c r="V90" s="170">
        <v>1060000</v>
      </c>
      <c r="W90" s="133"/>
      <c r="X90" s="133"/>
      <c r="Y90" s="133"/>
      <c r="Z90" s="133"/>
      <c r="AA90" s="133"/>
      <c r="AB90" s="200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>
        <v>-1060000</v>
      </c>
      <c r="AN90" s="133"/>
      <c r="AO90" s="133"/>
      <c r="AP90" s="133"/>
      <c r="AQ90" s="133"/>
      <c r="AR90" s="133"/>
      <c r="AS90" s="133"/>
      <c r="AT90" s="133"/>
      <c r="AU90" s="172">
        <f t="shared" si="74"/>
        <v>0</v>
      </c>
      <c r="AV90" s="84"/>
      <c r="AW90" s="84"/>
      <c r="AX90" s="84"/>
      <c r="AY90" s="84"/>
      <c r="AZ90" s="84"/>
      <c r="BA90" s="84"/>
      <c r="BB90" s="84"/>
      <c r="BC90" s="84"/>
      <c r="BD90" s="84"/>
      <c r="BE90" s="84"/>
      <c r="BF90" s="201"/>
      <c r="BG90" s="201"/>
      <c r="BH90" s="184">
        <v>0</v>
      </c>
      <c r="BI90" s="184"/>
      <c r="BJ90" s="184"/>
      <c r="BK90" s="184"/>
      <c r="BL90" s="184"/>
      <c r="BM90" s="184"/>
      <c r="BN90" s="184">
        <v>0</v>
      </c>
      <c r="BO90" s="184">
        <v>0</v>
      </c>
      <c r="BP90" s="184"/>
      <c r="BQ90" s="184"/>
      <c r="BR90" s="184"/>
      <c r="BS90" s="189"/>
      <c r="BT90" s="190">
        <f>SUM(BH90:BS90)</f>
        <v>0</v>
      </c>
      <c r="BU90"/>
      <c r="BV90"/>
      <c r="BX90" s="3">
        <f t="shared" si="62"/>
        <v>0</v>
      </c>
      <c r="BY90" s="3">
        <f t="shared" si="59"/>
        <v>0</v>
      </c>
      <c r="CA90" s="3">
        <f t="shared" si="63"/>
        <v>0</v>
      </c>
      <c r="CB90" s="3">
        <f t="shared" si="64"/>
        <v>0</v>
      </c>
      <c r="CC90" s="3">
        <f t="shared" si="65"/>
        <v>0</v>
      </c>
      <c r="CD90" s="3">
        <f t="shared" si="66"/>
        <v>0</v>
      </c>
      <c r="CE90" s="3">
        <f t="shared" si="67"/>
        <v>0</v>
      </c>
      <c r="CF90" s="3">
        <f t="shared" si="68"/>
        <v>0</v>
      </c>
      <c r="CG90" s="3">
        <f t="shared" ref="CG90:CG153" si="78">+BX90-CF90</f>
        <v>0</v>
      </c>
    </row>
    <row r="91" spans="1:85" ht="15" customHeight="1" x14ac:dyDescent="0.25">
      <c r="A91" s="198" t="s">
        <v>164</v>
      </c>
      <c r="B91" s="180" t="s">
        <v>158</v>
      </c>
      <c r="C91" s="180"/>
      <c r="D91" s="180"/>
      <c r="E91" s="181" t="s">
        <v>169</v>
      </c>
      <c r="F91" s="199">
        <f>SUM(F92)</f>
        <v>7000000</v>
      </c>
      <c r="G91" s="133"/>
      <c r="H91" s="133"/>
      <c r="I91" s="133"/>
      <c r="J91" s="133"/>
      <c r="K91" s="133"/>
      <c r="L91" s="200"/>
      <c r="M91" s="133"/>
      <c r="N91" s="133"/>
      <c r="O91" s="133"/>
      <c r="P91" s="133"/>
      <c r="Q91" s="133"/>
      <c r="R91" s="133"/>
      <c r="S91" s="133"/>
      <c r="T91" s="133"/>
      <c r="U91" s="170">
        <f t="shared" si="35"/>
        <v>7000000</v>
      </c>
      <c r="V91" s="170">
        <f t="shared" si="39"/>
        <v>7000000</v>
      </c>
      <c r="W91" s="133"/>
      <c r="X91" s="133"/>
      <c r="Y91" s="133"/>
      <c r="Z91" s="133"/>
      <c r="AA91" s="133"/>
      <c r="AB91" s="200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72">
        <f t="shared" si="74"/>
        <v>7000000</v>
      </c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201"/>
      <c r="BG91" s="201"/>
      <c r="BH91" s="184">
        <f>SUM(BH92)</f>
        <v>0</v>
      </c>
      <c r="BI91" s="184">
        <f t="shared" ref="BI91:BT91" si="79">SUM(BI92)</f>
        <v>1028547</v>
      </c>
      <c r="BJ91" s="184">
        <f t="shared" si="79"/>
        <v>450983</v>
      </c>
      <c r="BK91" s="184">
        <f t="shared" si="79"/>
        <v>0</v>
      </c>
      <c r="BL91" s="184">
        <f t="shared" si="79"/>
        <v>578686</v>
      </c>
      <c r="BM91" s="184">
        <f t="shared" si="79"/>
        <v>926095</v>
      </c>
      <c r="BN91" s="184">
        <f t="shared" si="79"/>
        <v>456907</v>
      </c>
      <c r="BO91" s="184">
        <f t="shared" si="79"/>
        <v>217321</v>
      </c>
      <c r="BP91" s="184">
        <f t="shared" si="79"/>
        <v>1759401</v>
      </c>
      <c r="BQ91" s="184">
        <f t="shared" si="79"/>
        <v>0</v>
      </c>
      <c r="BR91" s="184">
        <f t="shared" si="79"/>
        <v>0</v>
      </c>
      <c r="BS91" s="184">
        <f t="shared" si="79"/>
        <v>0</v>
      </c>
      <c r="BT91" s="190">
        <f t="shared" si="79"/>
        <v>5417940</v>
      </c>
      <c r="BU91" s="185">
        <f>+BT91/V91</f>
        <v>0.77399142857142855</v>
      </c>
      <c r="BV91" s="186"/>
      <c r="BX91" s="3">
        <f t="shared" si="62"/>
        <v>7000000</v>
      </c>
      <c r="BY91" s="3">
        <f t="shared" si="59"/>
        <v>1582060</v>
      </c>
      <c r="CA91" s="3">
        <f t="shared" si="63"/>
        <v>1504781</v>
      </c>
      <c r="CB91" s="3">
        <f t="shared" si="64"/>
        <v>1504781</v>
      </c>
      <c r="CC91" s="3">
        <f t="shared" si="65"/>
        <v>2433629</v>
      </c>
      <c r="CD91" s="3">
        <f t="shared" si="66"/>
        <v>0</v>
      </c>
      <c r="CE91" s="3">
        <f t="shared" si="67"/>
        <v>2433629</v>
      </c>
      <c r="CF91" s="3">
        <f t="shared" si="68"/>
        <v>3938410</v>
      </c>
      <c r="CG91" s="3">
        <f t="shared" si="78"/>
        <v>3061590</v>
      </c>
    </row>
    <row r="92" spans="1:85" ht="15" customHeight="1" x14ac:dyDescent="0.25">
      <c r="A92" s="198" t="s">
        <v>164</v>
      </c>
      <c r="B92" s="180" t="s">
        <v>158</v>
      </c>
      <c r="C92" s="180" t="s">
        <v>92</v>
      </c>
      <c r="D92" s="180"/>
      <c r="E92" s="187" t="s">
        <v>170</v>
      </c>
      <c r="F92" s="199">
        <v>7000000</v>
      </c>
      <c r="G92" s="133"/>
      <c r="H92" s="133"/>
      <c r="I92" s="133"/>
      <c r="J92" s="133"/>
      <c r="K92" s="133"/>
      <c r="L92" s="200"/>
      <c r="M92" s="133"/>
      <c r="N92" s="133"/>
      <c r="O92" s="133"/>
      <c r="P92" s="133"/>
      <c r="Q92" s="133"/>
      <c r="R92" s="133"/>
      <c r="S92" s="133"/>
      <c r="T92" s="133"/>
      <c r="U92" s="170">
        <f t="shared" si="35"/>
        <v>7000000</v>
      </c>
      <c r="V92" s="170">
        <f t="shared" si="39"/>
        <v>7000000</v>
      </c>
      <c r="W92" s="133"/>
      <c r="X92" s="133"/>
      <c r="Y92" s="133"/>
      <c r="Z92" s="133"/>
      <c r="AA92" s="133"/>
      <c r="AB92" s="200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72">
        <f t="shared" si="74"/>
        <v>7000000</v>
      </c>
      <c r="AV92" s="84"/>
      <c r="AW92" s="84"/>
      <c r="AX92" s="84"/>
      <c r="AY92" s="84"/>
      <c r="AZ92" s="84"/>
      <c r="BA92" s="84"/>
      <c r="BB92" s="84"/>
      <c r="BC92" s="84"/>
      <c r="BD92" s="84"/>
      <c r="BE92" s="84"/>
      <c r="BF92" s="201"/>
      <c r="BG92" s="201"/>
      <c r="BH92" s="184">
        <v>0</v>
      </c>
      <c r="BI92" s="184">
        <v>1028547</v>
      </c>
      <c r="BJ92" s="184">
        <v>450983</v>
      </c>
      <c r="BK92" s="184">
        <v>0</v>
      </c>
      <c r="BL92" s="184">
        <v>578686</v>
      </c>
      <c r="BM92" s="184">
        <v>926095</v>
      </c>
      <c r="BN92" s="184">
        <v>456907</v>
      </c>
      <c r="BO92" s="184">
        <v>217321</v>
      </c>
      <c r="BP92" s="184">
        <v>1759401</v>
      </c>
      <c r="BQ92" s="184"/>
      <c r="BR92" s="184"/>
      <c r="BS92" s="189"/>
      <c r="BT92" s="190">
        <f>SUM(BH92:BS92)</f>
        <v>5417940</v>
      </c>
      <c r="BU92"/>
      <c r="BV92"/>
      <c r="BX92" s="3">
        <f t="shared" si="62"/>
        <v>7000000</v>
      </c>
      <c r="BY92" s="3">
        <f t="shared" si="59"/>
        <v>1582060</v>
      </c>
      <c r="CA92" s="3">
        <f t="shared" si="63"/>
        <v>1504781</v>
      </c>
      <c r="CB92" s="3">
        <f t="shared" si="64"/>
        <v>1504781</v>
      </c>
      <c r="CC92" s="3">
        <f t="shared" si="65"/>
        <v>2433629</v>
      </c>
      <c r="CD92" s="3">
        <f t="shared" si="66"/>
        <v>0</v>
      </c>
      <c r="CE92" s="3">
        <f t="shared" si="67"/>
        <v>2433629</v>
      </c>
      <c r="CF92" s="3">
        <f t="shared" si="68"/>
        <v>3938410</v>
      </c>
      <c r="CG92" s="3">
        <f t="shared" si="78"/>
        <v>3061590</v>
      </c>
    </row>
    <row r="93" spans="1:85" ht="15" customHeight="1" x14ac:dyDescent="0.25">
      <c r="A93" s="198" t="s">
        <v>164</v>
      </c>
      <c r="B93" s="180" t="s">
        <v>171</v>
      </c>
      <c r="C93" s="180"/>
      <c r="D93" s="180"/>
      <c r="E93" s="181" t="s">
        <v>172</v>
      </c>
      <c r="F93" s="199">
        <f>SUM(F94:F99)</f>
        <v>23341000</v>
      </c>
      <c r="G93" s="133"/>
      <c r="H93" s="133"/>
      <c r="I93" s="133"/>
      <c r="J93" s="133"/>
      <c r="K93" s="133"/>
      <c r="L93" s="200"/>
      <c r="M93" s="133"/>
      <c r="N93" s="133"/>
      <c r="O93" s="133"/>
      <c r="P93" s="133"/>
      <c r="Q93" s="133"/>
      <c r="R93" s="133"/>
      <c r="S93" s="133"/>
      <c r="T93" s="133"/>
      <c r="U93" s="170">
        <f t="shared" si="35"/>
        <v>23341000</v>
      </c>
      <c r="V93" s="170">
        <f t="shared" si="39"/>
        <v>23341000</v>
      </c>
      <c r="W93" s="133"/>
      <c r="X93" s="133"/>
      <c r="Y93" s="133"/>
      <c r="Z93" s="133"/>
      <c r="AA93" s="133"/>
      <c r="AB93" s="200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72">
        <f t="shared" si="74"/>
        <v>23341000</v>
      </c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201"/>
      <c r="BG93" s="201"/>
      <c r="BH93" s="184">
        <f>SUM(BH94:BH99)</f>
        <v>0</v>
      </c>
      <c r="BI93" s="184">
        <f t="shared" ref="BI93:BT93" si="80">SUM(BI94:BI99)</f>
        <v>3222853</v>
      </c>
      <c r="BJ93" s="184">
        <f t="shared" si="80"/>
        <v>559300</v>
      </c>
      <c r="BK93" s="184">
        <f t="shared" si="80"/>
        <v>19100690</v>
      </c>
      <c r="BL93" s="184">
        <f t="shared" si="80"/>
        <v>1485542</v>
      </c>
      <c r="BM93" s="184">
        <f t="shared" si="80"/>
        <v>2915957</v>
      </c>
      <c r="BN93" s="184">
        <f>SUM(BN94:BN99)</f>
        <v>3141481</v>
      </c>
      <c r="BO93" s="184">
        <f t="shared" si="80"/>
        <v>1497020</v>
      </c>
      <c r="BP93" s="184">
        <f t="shared" si="80"/>
        <v>3479478</v>
      </c>
      <c r="BQ93" s="184">
        <f t="shared" si="80"/>
        <v>0</v>
      </c>
      <c r="BR93" s="184">
        <f t="shared" si="80"/>
        <v>0</v>
      </c>
      <c r="BS93" s="184">
        <f t="shared" si="80"/>
        <v>0</v>
      </c>
      <c r="BT93" s="190">
        <f t="shared" si="80"/>
        <v>35402321</v>
      </c>
      <c r="BU93" s="185">
        <f>+BT93/V93</f>
        <v>1.5167439698384817</v>
      </c>
      <c r="BV93" s="186"/>
      <c r="BX93" s="3">
        <f t="shared" si="62"/>
        <v>23341000</v>
      </c>
      <c r="BY93" s="3">
        <f t="shared" si="59"/>
        <v>-12061321</v>
      </c>
      <c r="CA93" s="3">
        <f t="shared" si="63"/>
        <v>23502189</v>
      </c>
      <c r="CB93" s="3">
        <f t="shared" si="64"/>
        <v>23502189</v>
      </c>
      <c r="CC93" s="3">
        <f t="shared" si="65"/>
        <v>8117979</v>
      </c>
      <c r="CD93" s="3">
        <f t="shared" si="66"/>
        <v>0</v>
      </c>
      <c r="CE93" s="3">
        <f t="shared" si="67"/>
        <v>8117979</v>
      </c>
      <c r="CF93" s="3">
        <f t="shared" si="68"/>
        <v>31620168</v>
      </c>
      <c r="CG93" s="3">
        <f t="shared" si="78"/>
        <v>-8279168</v>
      </c>
    </row>
    <row r="94" spans="1:85" ht="15" customHeight="1" x14ac:dyDescent="0.25">
      <c r="A94" s="198" t="s">
        <v>164</v>
      </c>
      <c r="B94" s="180" t="s">
        <v>171</v>
      </c>
      <c r="C94" s="180" t="s">
        <v>92</v>
      </c>
      <c r="D94" s="180"/>
      <c r="E94" s="187" t="s">
        <v>173</v>
      </c>
      <c r="F94" s="199">
        <v>3000000</v>
      </c>
      <c r="G94" s="133"/>
      <c r="H94" s="133"/>
      <c r="I94" s="133"/>
      <c r="J94" s="133"/>
      <c r="K94" s="133"/>
      <c r="L94" s="200"/>
      <c r="M94" s="133"/>
      <c r="N94" s="133"/>
      <c r="O94" s="133"/>
      <c r="P94" s="133"/>
      <c r="Q94" s="133"/>
      <c r="R94" s="133"/>
      <c r="S94" s="133"/>
      <c r="T94" s="133"/>
      <c r="U94" s="170">
        <f t="shared" si="35"/>
        <v>3000000</v>
      </c>
      <c r="V94" s="170">
        <f t="shared" si="39"/>
        <v>3000000</v>
      </c>
      <c r="W94" s="133"/>
      <c r="X94" s="133"/>
      <c r="Y94" s="133"/>
      <c r="Z94" s="133"/>
      <c r="AA94" s="133"/>
      <c r="AB94" s="200"/>
      <c r="AC94" s="133"/>
      <c r="AD94" s="133"/>
      <c r="AE94" s="133"/>
      <c r="AF94" s="133"/>
      <c r="AG94" s="133"/>
      <c r="AH94" s="133"/>
      <c r="AI94" s="133"/>
      <c r="AJ94" s="133"/>
      <c r="AK94" s="133"/>
      <c r="AL94" s="133"/>
      <c r="AM94" s="133"/>
      <c r="AN94" s="133">
        <v>-1000000</v>
      </c>
      <c r="AO94" s="133"/>
      <c r="AP94" s="133"/>
      <c r="AQ94" s="133"/>
      <c r="AR94" s="133"/>
      <c r="AS94" s="133"/>
      <c r="AT94" s="133"/>
      <c r="AU94" s="172">
        <f t="shared" si="74"/>
        <v>2000000</v>
      </c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201"/>
      <c r="BG94" s="201"/>
      <c r="BH94" s="184">
        <v>0</v>
      </c>
      <c r="BI94" s="184">
        <v>26275</v>
      </c>
      <c r="BJ94" s="184">
        <v>0</v>
      </c>
      <c r="BK94" s="184">
        <v>228480</v>
      </c>
      <c r="BL94" s="184">
        <v>0</v>
      </c>
      <c r="BM94" s="184">
        <v>97056</v>
      </c>
      <c r="BN94" s="184">
        <v>368186</v>
      </c>
      <c r="BO94" s="184">
        <v>0</v>
      </c>
      <c r="BP94" s="184">
        <v>355691</v>
      </c>
      <c r="BQ94" s="184"/>
      <c r="BR94" s="184"/>
      <c r="BS94" s="189"/>
      <c r="BT94" s="190">
        <f t="shared" ref="BT94:BT107" si="81">SUM(BH94:BS94)</f>
        <v>1075688</v>
      </c>
      <c r="BU94"/>
      <c r="BV94"/>
      <c r="BX94" s="3">
        <f t="shared" si="62"/>
        <v>2000000</v>
      </c>
      <c r="BY94" s="3">
        <f t="shared" si="59"/>
        <v>924312</v>
      </c>
      <c r="CA94" s="3">
        <f t="shared" si="63"/>
        <v>325536</v>
      </c>
      <c r="CB94" s="3">
        <f t="shared" si="64"/>
        <v>325536</v>
      </c>
      <c r="CC94" s="3">
        <f t="shared" si="65"/>
        <v>723877</v>
      </c>
      <c r="CD94" s="3">
        <f t="shared" si="66"/>
        <v>0</v>
      </c>
      <c r="CE94" s="3">
        <f t="shared" si="67"/>
        <v>723877</v>
      </c>
      <c r="CF94" s="3">
        <f t="shared" si="68"/>
        <v>1049413</v>
      </c>
      <c r="CG94" s="3">
        <f t="shared" si="78"/>
        <v>950587</v>
      </c>
    </row>
    <row r="95" spans="1:85" ht="15" customHeight="1" x14ac:dyDescent="0.25">
      <c r="A95" s="198" t="s">
        <v>164</v>
      </c>
      <c r="B95" s="180" t="s">
        <v>171</v>
      </c>
      <c r="C95" s="180" t="s">
        <v>147</v>
      </c>
      <c r="D95" s="180"/>
      <c r="E95" s="187" t="s">
        <v>174</v>
      </c>
      <c r="F95" s="199">
        <v>8406000</v>
      </c>
      <c r="G95" s="133"/>
      <c r="H95" s="133"/>
      <c r="I95" s="133"/>
      <c r="J95" s="133"/>
      <c r="K95" s="133"/>
      <c r="L95" s="200"/>
      <c r="M95" s="133"/>
      <c r="N95" s="133"/>
      <c r="O95" s="133"/>
      <c r="P95" s="133"/>
      <c r="Q95" s="133"/>
      <c r="R95" s="133"/>
      <c r="S95" s="133"/>
      <c r="T95" s="133"/>
      <c r="U95" s="170">
        <f t="shared" ref="U95:U158" si="82">SUM(F95:T95)</f>
        <v>8406000</v>
      </c>
      <c r="V95" s="170">
        <v>8406000</v>
      </c>
      <c r="W95" s="133"/>
      <c r="X95" s="133"/>
      <c r="Y95" s="133"/>
      <c r="Z95" s="133"/>
      <c r="AA95" s="133"/>
      <c r="AB95" s="200"/>
      <c r="AC95" s="133"/>
      <c r="AD95" s="133"/>
      <c r="AE95" s="133"/>
      <c r="AF95" s="133"/>
      <c r="AG95" s="133"/>
      <c r="AH95" s="133"/>
      <c r="AI95" s="133"/>
      <c r="AJ95" s="133"/>
      <c r="AK95" s="133">
        <f>-1200000-1300000-500000-500000</f>
        <v>-3500000</v>
      </c>
      <c r="AL95" s="133">
        <v>-1087000</v>
      </c>
      <c r="AM95" s="133">
        <v>-1700000</v>
      </c>
      <c r="AN95" s="133"/>
      <c r="AO95" s="133"/>
      <c r="AP95" s="133"/>
      <c r="AQ95" s="133"/>
      <c r="AR95" s="133"/>
      <c r="AS95" s="133"/>
      <c r="AT95" s="133"/>
      <c r="AU95" s="172">
        <f t="shared" si="74"/>
        <v>2119000</v>
      </c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201"/>
      <c r="BG95" s="201"/>
      <c r="BH95" s="184">
        <v>0</v>
      </c>
      <c r="BI95" s="184"/>
      <c r="BJ95" s="184"/>
      <c r="BK95" s="184"/>
      <c r="BL95" s="184"/>
      <c r="BM95" s="184"/>
      <c r="BN95" s="184">
        <v>615825</v>
      </c>
      <c r="BO95" s="184">
        <v>0</v>
      </c>
      <c r="BP95" s="184">
        <v>104400</v>
      </c>
      <c r="BQ95" s="184"/>
      <c r="BR95" s="184"/>
      <c r="BS95" s="189"/>
      <c r="BT95" s="190">
        <f t="shared" si="81"/>
        <v>720225</v>
      </c>
      <c r="BU95"/>
      <c r="BV95"/>
      <c r="BX95" s="3">
        <f t="shared" si="62"/>
        <v>2119000</v>
      </c>
      <c r="BY95" s="3">
        <f t="shared" si="59"/>
        <v>1398775</v>
      </c>
      <c r="CA95" s="3">
        <f t="shared" si="63"/>
        <v>0</v>
      </c>
      <c r="CB95" s="3">
        <f t="shared" si="64"/>
        <v>0</v>
      </c>
      <c r="CC95" s="3">
        <f t="shared" si="65"/>
        <v>720225</v>
      </c>
      <c r="CD95" s="3">
        <f t="shared" si="66"/>
        <v>0</v>
      </c>
      <c r="CE95" s="3">
        <f t="shared" si="67"/>
        <v>720225</v>
      </c>
      <c r="CF95" s="3">
        <f t="shared" si="68"/>
        <v>720225</v>
      </c>
      <c r="CG95" s="3">
        <f t="shared" si="78"/>
        <v>1398775</v>
      </c>
    </row>
    <row r="96" spans="1:85" ht="25.5" customHeight="1" x14ac:dyDescent="0.25">
      <c r="A96" s="198" t="s">
        <v>164</v>
      </c>
      <c r="B96" s="180" t="s">
        <v>171</v>
      </c>
      <c r="C96" s="180" t="s">
        <v>175</v>
      </c>
      <c r="D96" s="180"/>
      <c r="E96" s="187" t="s">
        <v>176</v>
      </c>
      <c r="F96" s="199">
        <v>10835000</v>
      </c>
      <c r="G96" s="133"/>
      <c r="H96" s="133"/>
      <c r="I96" s="133"/>
      <c r="J96" s="133"/>
      <c r="K96" s="133"/>
      <c r="L96" s="200"/>
      <c r="M96" s="133"/>
      <c r="N96" s="133"/>
      <c r="O96" s="133"/>
      <c r="P96" s="133"/>
      <c r="Q96" s="133"/>
      <c r="R96" s="133"/>
      <c r="S96" s="133"/>
      <c r="T96" s="133"/>
      <c r="U96" s="170">
        <f t="shared" si="82"/>
        <v>10835000</v>
      </c>
      <c r="V96" s="170">
        <v>10835000</v>
      </c>
      <c r="W96" s="133"/>
      <c r="X96" s="133"/>
      <c r="Y96" s="133"/>
      <c r="Z96" s="133"/>
      <c r="AA96" s="133"/>
      <c r="AB96" s="200">
        <v>1000000</v>
      </c>
      <c r="AC96" s="133"/>
      <c r="AD96" s="133"/>
      <c r="AE96" s="133"/>
      <c r="AF96" s="133"/>
      <c r="AG96" s="133">
        <v>3000000</v>
      </c>
      <c r="AH96" s="133"/>
      <c r="AI96" s="133"/>
      <c r="AJ96" s="133">
        <v>3500000</v>
      </c>
      <c r="AK96" s="133"/>
      <c r="AL96" s="133"/>
      <c r="AM96" s="133">
        <v>1500000</v>
      </c>
      <c r="AN96" s="133">
        <v>1000000</v>
      </c>
      <c r="AO96" s="133"/>
      <c r="AP96" s="133"/>
      <c r="AQ96" s="133"/>
      <c r="AR96" s="133"/>
      <c r="AS96" s="133"/>
      <c r="AT96" s="133"/>
      <c r="AU96" s="172">
        <f t="shared" si="74"/>
        <v>20835000</v>
      </c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201"/>
      <c r="BG96" s="201"/>
      <c r="BH96" s="184">
        <v>0</v>
      </c>
      <c r="BI96" s="184">
        <v>3196578</v>
      </c>
      <c r="BJ96" s="184">
        <v>559300</v>
      </c>
      <c r="BK96" s="184">
        <v>4437510</v>
      </c>
      <c r="BL96" s="184">
        <v>1322542</v>
      </c>
      <c r="BM96" s="184">
        <v>2510900</v>
      </c>
      <c r="BN96" s="184">
        <v>2157470</v>
      </c>
      <c r="BO96" s="184">
        <v>1301860</v>
      </c>
      <c r="BP96" s="184">
        <v>2845290</v>
      </c>
      <c r="BQ96" s="184"/>
      <c r="BR96" s="184"/>
      <c r="BS96" s="189"/>
      <c r="BT96" s="190">
        <f t="shared" si="81"/>
        <v>18331450</v>
      </c>
      <c r="BU96"/>
      <c r="BV96"/>
      <c r="BX96" s="3">
        <f t="shared" si="62"/>
        <v>20835000</v>
      </c>
      <c r="BY96" s="3">
        <f t="shared" si="59"/>
        <v>2503550</v>
      </c>
      <c r="CA96" s="3">
        <f t="shared" si="63"/>
        <v>8270952</v>
      </c>
      <c r="CB96" s="3">
        <f t="shared" si="64"/>
        <v>8270952</v>
      </c>
      <c r="CC96" s="3">
        <f t="shared" si="65"/>
        <v>6304620</v>
      </c>
      <c r="CD96" s="3">
        <f t="shared" si="66"/>
        <v>0</v>
      </c>
      <c r="CE96" s="3">
        <f t="shared" si="67"/>
        <v>6304620</v>
      </c>
      <c r="CF96" s="3">
        <f t="shared" si="68"/>
        <v>14575572</v>
      </c>
      <c r="CG96" s="3">
        <f t="shared" si="78"/>
        <v>6259428</v>
      </c>
    </row>
    <row r="97" spans="1:85" ht="25.5" customHeight="1" x14ac:dyDescent="0.25">
      <c r="A97" s="198" t="s">
        <v>164</v>
      </c>
      <c r="B97" s="180" t="s">
        <v>171</v>
      </c>
      <c r="C97" s="180" t="s">
        <v>177</v>
      </c>
      <c r="D97" s="180"/>
      <c r="E97" s="206" t="s">
        <v>178</v>
      </c>
      <c r="F97" s="199"/>
      <c r="G97" s="133"/>
      <c r="H97" s="133"/>
      <c r="I97" s="133"/>
      <c r="J97" s="133"/>
      <c r="K97" s="133"/>
      <c r="L97" s="200"/>
      <c r="M97" s="133"/>
      <c r="N97" s="133"/>
      <c r="O97" s="133"/>
      <c r="P97" s="133"/>
      <c r="Q97" s="133"/>
      <c r="R97" s="133"/>
      <c r="S97" s="133"/>
      <c r="T97" s="133"/>
      <c r="U97" s="170">
        <f t="shared" si="82"/>
        <v>0</v>
      </c>
      <c r="V97" s="170">
        <v>0</v>
      </c>
      <c r="W97" s="133"/>
      <c r="X97" s="133"/>
      <c r="Y97" s="133"/>
      <c r="Z97" s="133"/>
      <c r="AA97" s="133"/>
      <c r="AB97" s="200"/>
      <c r="AC97" s="133"/>
      <c r="AD97" s="133">
        <v>309000</v>
      </c>
      <c r="AE97" s="133"/>
      <c r="AF97" s="133"/>
      <c r="AG97" s="133"/>
      <c r="AH97" s="133"/>
      <c r="AI97" s="133"/>
      <c r="AJ97" s="133"/>
      <c r="AK97" s="133"/>
      <c r="AL97" s="133">
        <v>0</v>
      </c>
      <c r="AM97" s="133"/>
      <c r="AN97" s="133"/>
      <c r="AO97" s="133"/>
      <c r="AP97" s="133"/>
      <c r="AQ97" s="133"/>
      <c r="AR97" s="133"/>
      <c r="AS97" s="133"/>
      <c r="AT97" s="133"/>
      <c r="AU97" s="172">
        <f t="shared" si="74"/>
        <v>309000</v>
      </c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201"/>
      <c r="BG97" s="201"/>
      <c r="BH97" s="184"/>
      <c r="BI97" s="184"/>
      <c r="BJ97" s="184"/>
      <c r="BK97" s="184"/>
      <c r="BL97" s="184">
        <v>0</v>
      </c>
      <c r="BM97" s="184">
        <v>308001</v>
      </c>
      <c r="BN97" s="184">
        <v>0</v>
      </c>
      <c r="BO97" s="184">
        <v>0</v>
      </c>
      <c r="BP97" s="184">
        <v>0</v>
      </c>
      <c r="BQ97" s="184">
        <v>0</v>
      </c>
      <c r="BR97" s="184">
        <v>0</v>
      </c>
      <c r="BS97" s="184">
        <v>0</v>
      </c>
      <c r="BT97" s="190">
        <f t="shared" si="81"/>
        <v>308001</v>
      </c>
      <c r="BU97"/>
      <c r="BV97"/>
      <c r="BX97" s="3">
        <f t="shared" si="62"/>
        <v>309000</v>
      </c>
      <c r="BY97" s="3">
        <f t="shared" si="59"/>
        <v>999</v>
      </c>
      <c r="CA97" s="3">
        <f t="shared" si="63"/>
        <v>308001</v>
      </c>
      <c r="CB97" s="3">
        <f t="shared" si="64"/>
        <v>308001</v>
      </c>
      <c r="CC97" s="3">
        <f t="shared" si="65"/>
        <v>0</v>
      </c>
      <c r="CD97" s="3">
        <f t="shared" si="66"/>
        <v>0</v>
      </c>
      <c r="CE97" s="3">
        <f t="shared" si="67"/>
        <v>0</v>
      </c>
      <c r="CF97" s="3">
        <f t="shared" si="68"/>
        <v>308001</v>
      </c>
      <c r="CG97" s="3">
        <f t="shared" si="78"/>
        <v>999</v>
      </c>
    </row>
    <row r="98" spans="1:85" s="213" customFormat="1" ht="25.5" customHeight="1" x14ac:dyDescent="0.25">
      <c r="A98" s="198" t="s">
        <v>164</v>
      </c>
      <c r="B98" s="246" t="s">
        <v>171</v>
      </c>
      <c r="C98" s="246" t="s">
        <v>123</v>
      </c>
      <c r="D98" s="246"/>
      <c r="E98" s="206" t="s">
        <v>179</v>
      </c>
      <c r="F98" s="247">
        <v>300000</v>
      </c>
      <c r="G98" s="248"/>
      <c r="H98" s="248"/>
      <c r="I98" s="248"/>
      <c r="J98" s="248"/>
      <c r="K98" s="248"/>
      <c r="L98" s="249"/>
      <c r="M98" s="248"/>
      <c r="N98" s="248"/>
      <c r="O98" s="248"/>
      <c r="P98" s="248"/>
      <c r="Q98" s="248"/>
      <c r="R98" s="248"/>
      <c r="S98" s="248"/>
      <c r="T98" s="248"/>
      <c r="U98" s="250">
        <f t="shared" si="82"/>
        <v>300000</v>
      </c>
      <c r="V98" s="250">
        <v>300000</v>
      </c>
      <c r="W98" s="248"/>
      <c r="X98" s="248">
        <v>17000000</v>
      </c>
      <c r="Y98" s="248"/>
      <c r="Z98" s="248"/>
      <c r="AA98" s="248">
        <v>-2000000</v>
      </c>
      <c r="AB98" s="249"/>
      <c r="AC98" s="248"/>
      <c r="AD98" s="248"/>
      <c r="AE98" s="248"/>
      <c r="AF98" s="248"/>
      <c r="AG98" s="248">
        <v>-6800000</v>
      </c>
      <c r="AH98" s="248">
        <v>-310000</v>
      </c>
      <c r="AI98" s="248"/>
      <c r="AJ98" s="248">
        <v>-7890000</v>
      </c>
      <c r="AK98" s="248">
        <v>1500000</v>
      </c>
      <c r="AL98" s="248"/>
      <c r="AM98" s="248">
        <v>25542000</v>
      </c>
      <c r="AN98" s="248"/>
      <c r="AO98" s="248"/>
      <c r="AP98" s="248"/>
      <c r="AQ98" s="248"/>
      <c r="AR98" s="248"/>
      <c r="AS98" s="248"/>
      <c r="AT98" s="248"/>
      <c r="AU98" s="251">
        <f t="shared" si="74"/>
        <v>27342000</v>
      </c>
      <c r="AV98" s="252"/>
      <c r="AW98" s="252"/>
      <c r="AX98" s="252"/>
      <c r="AY98" s="252"/>
      <c r="AZ98" s="252"/>
      <c r="BA98" s="252"/>
      <c r="BB98" s="252"/>
      <c r="BC98" s="252"/>
      <c r="BD98" s="252"/>
      <c r="BE98" s="252"/>
      <c r="BF98" s="253"/>
      <c r="BG98" s="253"/>
      <c r="BH98" s="254">
        <v>0</v>
      </c>
      <c r="BI98" s="254"/>
      <c r="BJ98" s="254">
        <v>0</v>
      </c>
      <c r="BK98" s="254">
        <v>14434700</v>
      </c>
      <c r="BL98" s="254">
        <v>163000</v>
      </c>
      <c r="BM98" s="254">
        <v>0</v>
      </c>
      <c r="BN98" s="254">
        <v>0</v>
      </c>
      <c r="BO98" s="254">
        <v>195160</v>
      </c>
      <c r="BP98" s="254"/>
      <c r="BQ98" s="254"/>
      <c r="BR98" s="254"/>
      <c r="BS98" s="254"/>
      <c r="BT98" s="190">
        <f t="shared" si="81"/>
        <v>14792860</v>
      </c>
      <c r="BX98" s="256">
        <f t="shared" si="62"/>
        <v>27342000</v>
      </c>
      <c r="BY98" s="256">
        <f t="shared" si="59"/>
        <v>12549140</v>
      </c>
      <c r="CA98" s="256">
        <f t="shared" si="63"/>
        <v>14597700</v>
      </c>
      <c r="CB98" s="256">
        <f t="shared" si="64"/>
        <v>14597700</v>
      </c>
      <c r="CC98" s="256">
        <f t="shared" si="65"/>
        <v>195160</v>
      </c>
      <c r="CD98" s="256">
        <f t="shared" si="66"/>
        <v>0</v>
      </c>
      <c r="CE98" s="256">
        <f t="shared" si="67"/>
        <v>195160</v>
      </c>
      <c r="CF98" s="256">
        <f t="shared" si="68"/>
        <v>14792860</v>
      </c>
      <c r="CG98" s="256">
        <f t="shared" si="78"/>
        <v>12549140</v>
      </c>
    </row>
    <row r="99" spans="1:85" ht="15" customHeight="1" x14ac:dyDescent="0.25">
      <c r="A99" s="198" t="s">
        <v>164</v>
      </c>
      <c r="B99" s="180" t="s">
        <v>171</v>
      </c>
      <c r="C99" s="180" t="s">
        <v>125</v>
      </c>
      <c r="D99" s="180"/>
      <c r="E99" s="187" t="s">
        <v>180</v>
      </c>
      <c r="F99" s="199">
        <v>800000</v>
      </c>
      <c r="G99" s="133"/>
      <c r="H99" s="133"/>
      <c r="I99" s="133"/>
      <c r="J99" s="133"/>
      <c r="K99" s="133"/>
      <c r="L99" s="200"/>
      <c r="M99" s="133"/>
      <c r="N99" s="133"/>
      <c r="O99" s="133"/>
      <c r="P99" s="133"/>
      <c r="Q99" s="133"/>
      <c r="R99" s="133"/>
      <c r="S99" s="133"/>
      <c r="T99" s="133"/>
      <c r="U99" s="170">
        <f t="shared" si="82"/>
        <v>800000</v>
      </c>
      <c r="V99" s="170">
        <v>800000</v>
      </c>
      <c r="W99" s="133"/>
      <c r="X99" s="133"/>
      <c r="Y99" s="133"/>
      <c r="Z99" s="133"/>
      <c r="AA99" s="133"/>
      <c r="AB99" s="200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>
        <v>-625000</v>
      </c>
      <c r="AN99" s="133"/>
      <c r="AO99" s="133"/>
      <c r="AP99" s="133"/>
      <c r="AQ99" s="133"/>
      <c r="AR99" s="133"/>
      <c r="AS99" s="133"/>
      <c r="AT99" s="133"/>
      <c r="AU99" s="172">
        <f t="shared" si="74"/>
        <v>175000</v>
      </c>
      <c r="AV99" s="84"/>
      <c r="AW99" s="84"/>
      <c r="AX99" s="84"/>
      <c r="AY99" s="84"/>
      <c r="AZ99" s="84"/>
      <c r="BA99" s="84"/>
      <c r="BB99" s="84"/>
      <c r="BC99" s="84"/>
      <c r="BD99" s="84"/>
      <c r="BE99" s="84"/>
      <c r="BF99" s="201"/>
      <c r="BG99" s="201"/>
      <c r="BH99" s="184">
        <v>0</v>
      </c>
      <c r="BI99" s="184"/>
      <c r="BJ99" s="184">
        <v>0</v>
      </c>
      <c r="BK99" s="184"/>
      <c r="BL99" s="184"/>
      <c r="BM99" s="184"/>
      <c r="BN99" s="184">
        <v>0</v>
      </c>
      <c r="BO99" s="184">
        <v>0</v>
      </c>
      <c r="BP99" s="184">
        <v>174097</v>
      </c>
      <c r="BQ99" s="184"/>
      <c r="BR99" s="184"/>
      <c r="BS99" s="189"/>
      <c r="BT99" s="190">
        <f t="shared" si="81"/>
        <v>174097</v>
      </c>
      <c r="BU99"/>
      <c r="BV99"/>
      <c r="BX99" s="3">
        <f t="shared" si="62"/>
        <v>175000</v>
      </c>
      <c r="BY99" s="3">
        <f t="shared" si="59"/>
        <v>903</v>
      </c>
      <c r="CA99" s="3">
        <f t="shared" si="63"/>
        <v>0</v>
      </c>
      <c r="CB99" s="3">
        <f t="shared" si="64"/>
        <v>0</v>
      </c>
      <c r="CC99" s="3">
        <f t="shared" si="65"/>
        <v>174097</v>
      </c>
      <c r="CD99" s="3">
        <f t="shared" si="66"/>
        <v>0</v>
      </c>
      <c r="CE99" s="3">
        <f t="shared" si="67"/>
        <v>174097</v>
      </c>
      <c r="CF99" s="3">
        <f t="shared" si="68"/>
        <v>174097</v>
      </c>
      <c r="CG99" s="3">
        <f t="shared" si="78"/>
        <v>903</v>
      </c>
    </row>
    <row r="100" spans="1:85" ht="15" customHeight="1" x14ac:dyDescent="0.25">
      <c r="A100" s="198" t="s">
        <v>164</v>
      </c>
      <c r="B100" s="180" t="s">
        <v>88</v>
      </c>
      <c r="C100" s="180"/>
      <c r="D100" s="180"/>
      <c r="E100" s="181" t="s">
        <v>181</v>
      </c>
      <c r="F100" s="199">
        <f>SUM(F101:F107)</f>
        <v>149074000</v>
      </c>
      <c r="G100" s="133"/>
      <c r="H100" s="133"/>
      <c r="I100" s="133"/>
      <c r="J100" s="133"/>
      <c r="K100" s="133"/>
      <c r="L100" s="200"/>
      <c r="M100" s="133"/>
      <c r="N100" s="133"/>
      <c r="O100" s="133"/>
      <c r="P100" s="133"/>
      <c r="Q100" s="133"/>
      <c r="R100" s="133"/>
      <c r="S100" s="133"/>
      <c r="T100" s="133"/>
      <c r="U100" s="170">
        <f t="shared" ref="U100:V100" si="83">SUM(U101:U107)</f>
        <v>149074000</v>
      </c>
      <c r="V100" s="170">
        <f t="shared" si="83"/>
        <v>149074000</v>
      </c>
      <c r="W100" s="133"/>
      <c r="X100" s="133"/>
      <c r="Y100" s="133"/>
      <c r="Z100" s="133"/>
      <c r="AA100" s="133"/>
      <c r="AB100" s="200"/>
      <c r="AC100" s="133"/>
      <c r="AD100" s="133"/>
      <c r="AE100" s="133"/>
      <c r="AF100" s="133"/>
      <c r="AG100" s="133"/>
      <c r="AH100" s="133"/>
      <c r="AI100" s="133"/>
      <c r="AJ100" s="133"/>
      <c r="AK100" s="133"/>
      <c r="AL100" s="133"/>
      <c r="AM100" s="133"/>
      <c r="AN100" s="133"/>
      <c r="AO100" s="133"/>
      <c r="AP100" s="133"/>
      <c r="AQ100" s="133"/>
      <c r="AR100" s="133"/>
      <c r="AS100" s="133"/>
      <c r="AT100" s="133"/>
      <c r="AU100" s="172">
        <f t="shared" si="74"/>
        <v>149074000</v>
      </c>
      <c r="AV100" s="84"/>
      <c r="AW100" s="84"/>
      <c r="AX100" s="84"/>
      <c r="AY100" s="84"/>
      <c r="AZ100" s="84"/>
      <c r="BA100" s="84"/>
      <c r="BB100" s="84"/>
      <c r="BC100" s="84"/>
      <c r="BD100" s="84"/>
      <c r="BE100" s="84"/>
      <c r="BF100" s="201"/>
      <c r="BG100" s="201"/>
      <c r="BH100" s="184">
        <f>SUM(BH101:BH107)</f>
        <v>6009217</v>
      </c>
      <c r="BI100" s="184">
        <f>SUM(BI101:BI107)</f>
        <v>15818661</v>
      </c>
      <c r="BJ100" s="184">
        <f t="shared" ref="BJ100:BS100" si="84">SUM(BJ101:BJ107)</f>
        <v>12052934</v>
      </c>
      <c r="BK100" s="184">
        <f t="shared" si="84"/>
        <v>12371936</v>
      </c>
      <c r="BL100" s="184">
        <f t="shared" si="84"/>
        <v>11738117</v>
      </c>
      <c r="BM100" s="184">
        <f t="shared" si="84"/>
        <v>11606150</v>
      </c>
      <c r="BN100" s="184">
        <f>SUM(BN101:BN107)</f>
        <v>13066060</v>
      </c>
      <c r="BO100" s="184">
        <f t="shared" si="84"/>
        <v>14180064</v>
      </c>
      <c r="BP100" s="184">
        <f t="shared" si="84"/>
        <v>16920169</v>
      </c>
      <c r="BQ100" s="184">
        <f t="shared" si="84"/>
        <v>0</v>
      </c>
      <c r="BR100" s="184">
        <f t="shared" si="84"/>
        <v>0</v>
      </c>
      <c r="BS100" s="184">
        <f t="shared" si="84"/>
        <v>0</v>
      </c>
      <c r="BT100" s="190">
        <f t="shared" si="81"/>
        <v>113763308</v>
      </c>
      <c r="BU100" s="185">
        <f>+BT100/V100</f>
        <v>0.7631331285133558</v>
      </c>
      <c r="BV100" s="186"/>
      <c r="BX100" s="3">
        <f t="shared" si="62"/>
        <v>149074000</v>
      </c>
      <c r="BY100" s="3">
        <f t="shared" si="59"/>
        <v>35310692</v>
      </c>
      <c r="CA100" s="3">
        <f t="shared" si="63"/>
        <v>35716203</v>
      </c>
      <c r="CB100" s="3">
        <f t="shared" si="64"/>
        <v>35716203</v>
      </c>
      <c r="CC100" s="3">
        <f t="shared" si="65"/>
        <v>44166293</v>
      </c>
      <c r="CD100" s="3">
        <f t="shared" si="66"/>
        <v>0</v>
      </c>
      <c r="CE100" s="3">
        <f t="shared" si="67"/>
        <v>44166293</v>
      </c>
      <c r="CF100" s="3">
        <f t="shared" si="68"/>
        <v>79882496</v>
      </c>
      <c r="CG100" s="3">
        <f t="shared" si="78"/>
        <v>69191504</v>
      </c>
    </row>
    <row r="101" spans="1:85" ht="15" customHeight="1" x14ac:dyDescent="0.25">
      <c r="A101" s="198" t="s">
        <v>164</v>
      </c>
      <c r="B101" s="180" t="s">
        <v>88</v>
      </c>
      <c r="C101" s="180" t="s">
        <v>92</v>
      </c>
      <c r="D101" s="180"/>
      <c r="E101" s="187" t="s">
        <v>182</v>
      </c>
      <c r="F101" s="199">
        <v>51000000</v>
      </c>
      <c r="G101" s="133"/>
      <c r="H101" s="133"/>
      <c r="I101" s="133"/>
      <c r="J101" s="133"/>
      <c r="K101" s="133"/>
      <c r="L101" s="200"/>
      <c r="M101" s="133"/>
      <c r="N101" s="133"/>
      <c r="O101" s="133"/>
      <c r="P101" s="133"/>
      <c r="Q101" s="133"/>
      <c r="R101" s="133"/>
      <c r="S101" s="133"/>
      <c r="T101" s="133"/>
      <c r="U101" s="170">
        <f t="shared" si="82"/>
        <v>51000000</v>
      </c>
      <c r="V101" s="170">
        <v>51000000</v>
      </c>
      <c r="W101" s="133"/>
      <c r="X101" s="133"/>
      <c r="Y101" s="133"/>
      <c r="Z101" s="133"/>
      <c r="AA101" s="133"/>
      <c r="AB101" s="200"/>
      <c r="AC101" s="133"/>
      <c r="AD101" s="133"/>
      <c r="AE101" s="133"/>
      <c r="AF101" s="133"/>
      <c r="AG101" s="133"/>
      <c r="AH101" s="133"/>
      <c r="AI101" s="133"/>
      <c r="AJ101" s="133">
        <v>9000000</v>
      </c>
      <c r="AK101" s="133"/>
      <c r="AL101" s="133"/>
      <c r="AM101" s="133">
        <v>1120000</v>
      </c>
      <c r="AN101" s="133"/>
      <c r="AO101" s="133"/>
      <c r="AP101" s="133"/>
      <c r="AQ101" s="133"/>
      <c r="AR101" s="133"/>
      <c r="AS101" s="133"/>
      <c r="AT101" s="133"/>
      <c r="AU101" s="172">
        <f t="shared" si="74"/>
        <v>61120000</v>
      </c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201"/>
      <c r="BG101" s="201"/>
      <c r="BH101" s="184">
        <v>5681680</v>
      </c>
      <c r="BI101" s="184">
        <v>6342712</v>
      </c>
      <c r="BJ101" s="184">
        <v>4506134</v>
      </c>
      <c r="BK101" s="184">
        <v>5292700</v>
      </c>
      <c r="BL101" s="184">
        <v>3113100</v>
      </c>
      <c r="BM101" s="184">
        <v>4417700</v>
      </c>
      <c r="BN101" s="184">
        <v>5648800</v>
      </c>
      <c r="BO101" s="184">
        <v>6152700</v>
      </c>
      <c r="BP101" s="184">
        <v>9017969</v>
      </c>
      <c r="BQ101" s="184"/>
      <c r="BR101" s="184"/>
      <c r="BS101" s="189"/>
      <c r="BT101" s="190">
        <f t="shared" si="81"/>
        <v>50173495</v>
      </c>
      <c r="BU101"/>
      <c r="BV101"/>
      <c r="BX101" s="3">
        <f t="shared" si="62"/>
        <v>61120000</v>
      </c>
      <c r="BY101" s="3">
        <f t="shared" si="59"/>
        <v>10946505</v>
      </c>
      <c r="CA101" s="3">
        <f t="shared" si="63"/>
        <v>12823500</v>
      </c>
      <c r="CB101" s="3">
        <f t="shared" si="64"/>
        <v>12823500</v>
      </c>
      <c r="CC101" s="3">
        <f t="shared" si="65"/>
        <v>20819469</v>
      </c>
      <c r="CD101" s="3">
        <f t="shared" si="66"/>
        <v>0</v>
      </c>
      <c r="CE101" s="3">
        <f t="shared" si="67"/>
        <v>20819469</v>
      </c>
      <c r="CF101" s="3">
        <f t="shared" si="68"/>
        <v>33642969</v>
      </c>
      <c r="CG101" s="3">
        <f t="shared" si="78"/>
        <v>27477031</v>
      </c>
    </row>
    <row r="102" spans="1:85" ht="15" customHeight="1" x14ac:dyDescent="0.25">
      <c r="A102" s="198" t="s">
        <v>164</v>
      </c>
      <c r="B102" s="180" t="s">
        <v>88</v>
      </c>
      <c r="C102" s="180" t="s">
        <v>117</v>
      </c>
      <c r="D102" s="180"/>
      <c r="E102" s="187" t="s">
        <v>183</v>
      </c>
      <c r="F102" s="199">
        <v>5000000</v>
      </c>
      <c r="G102" s="133"/>
      <c r="H102" s="133"/>
      <c r="I102" s="133"/>
      <c r="J102" s="133"/>
      <c r="K102" s="133"/>
      <c r="L102" s="200"/>
      <c r="M102" s="133"/>
      <c r="N102" s="133"/>
      <c r="O102" s="133"/>
      <c r="P102" s="133"/>
      <c r="Q102" s="133"/>
      <c r="R102" s="133"/>
      <c r="S102" s="133"/>
      <c r="T102" s="133"/>
      <c r="U102" s="170">
        <f t="shared" si="82"/>
        <v>5000000</v>
      </c>
      <c r="V102" s="170">
        <v>5000000</v>
      </c>
      <c r="W102" s="133"/>
      <c r="X102" s="133"/>
      <c r="Y102" s="133"/>
      <c r="Z102" s="133"/>
      <c r="AA102" s="133"/>
      <c r="AB102" s="200"/>
      <c r="AC102" s="133"/>
      <c r="AD102" s="133">
        <v>-379000</v>
      </c>
      <c r="AE102" s="133">
        <v>-1536000</v>
      </c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3"/>
      <c r="AS102" s="133"/>
      <c r="AT102" s="133"/>
      <c r="AU102" s="172">
        <f t="shared" si="74"/>
        <v>3085000</v>
      </c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201"/>
      <c r="BG102" s="201"/>
      <c r="BH102" s="184">
        <v>327537</v>
      </c>
      <c r="BI102" s="184">
        <v>324919</v>
      </c>
      <c r="BJ102" s="184">
        <v>214160</v>
      </c>
      <c r="BK102" s="184">
        <v>230950</v>
      </c>
      <c r="BL102" s="184">
        <v>185100</v>
      </c>
      <c r="BM102" s="184">
        <v>216870</v>
      </c>
      <c r="BN102" s="184">
        <v>203510</v>
      </c>
      <c r="BO102" s="184">
        <v>224623</v>
      </c>
      <c r="BP102" s="184">
        <v>226130</v>
      </c>
      <c r="BQ102" s="184"/>
      <c r="BR102" s="184"/>
      <c r="BS102" s="189"/>
      <c r="BT102" s="190">
        <f t="shared" si="81"/>
        <v>2153799</v>
      </c>
      <c r="BU102"/>
      <c r="BV102"/>
      <c r="BX102" s="3">
        <f t="shared" si="62"/>
        <v>3085000</v>
      </c>
      <c r="BY102" s="3">
        <f t="shared" si="59"/>
        <v>931201</v>
      </c>
      <c r="CA102" s="3">
        <f t="shared" si="63"/>
        <v>632920</v>
      </c>
      <c r="CB102" s="3">
        <f t="shared" si="64"/>
        <v>632920</v>
      </c>
      <c r="CC102" s="3">
        <f t="shared" si="65"/>
        <v>654263</v>
      </c>
      <c r="CD102" s="3">
        <f t="shared" si="66"/>
        <v>0</v>
      </c>
      <c r="CE102" s="3">
        <f t="shared" si="67"/>
        <v>654263</v>
      </c>
      <c r="CF102" s="3">
        <f t="shared" si="68"/>
        <v>1287183</v>
      </c>
      <c r="CG102" s="3">
        <f t="shared" si="78"/>
        <v>1797817</v>
      </c>
    </row>
    <row r="103" spans="1:85" ht="15" customHeight="1" x14ac:dyDescent="0.25">
      <c r="A103" s="198" t="s">
        <v>164</v>
      </c>
      <c r="B103" s="180" t="s">
        <v>88</v>
      </c>
      <c r="C103" s="180" t="s">
        <v>119</v>
      </c>
      <c r="D103" s="180"/>
      <c r="E103" s="187" t="s">
        <v>184</v>
      </c>
      <c r="F103" s="199">
        <v>200000</v>
      </c>
      <c r="G103" s="133"/>
      <c r="H103" s="133"/>
      <c r="I103" s="133"/>
      <c r="J103" s="133"/>
      <c r="K103" s="133"/>
      <c r="L103" s="200"/>
      <c r="M103" s="133"/>
      <c r="N103" s="133"/>
      <c r="O103" s="133"/>
      <c r="P103" s="133"/>
      <c r="Q103" s="133"/>
      <c r="R103" s="133"/>
      <c r="S103" s="133"/>
      <c r="T103" s="133"/>
      <c r="U103" s="170">
        <f t="shared" si="82"/>
        <v>200000</v>
      </c>
      <c r="V103" s="170">
        <v>200000</v>
      </c>
      <c r="W103" s="133"/>
      <c r="X103" s="133"/>
      <c r="Y103" s="133"/>
      <c r="Z103" s="133"/>
      <c r="AA103" s="133"/>
      <c r="AB103" s="200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>
        <v>-13000</v>
      </c>
      <c r="AM103" s="133"/>
      <c r="AN103" s="133"/>
      <c r="AO103" s="133"/>
      <c r="AP103" s="133"/>
      <c r="AQ103" s="133"/>
      <c r="AR103" s="133"/>
      <c r="AS103" s="133"/>
      <c r="AT103" s="133"/>
      <c r="AU103" s="172">
        <f t="shared" si="74"/>
        <v>187000</v>
      </c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201"/>
      <c r="BG103" s="201"/>
      <c r="BH103" s="184">
        <v>0</v>
      </c>
      <c r="BI103" s="184"/>
      <c r="BJ103" s="184"/>
      <c r="BK103" s="184"/>
      <c r="BL103" s="184"/>
      <c r="BM103" s="184"/>
      <c r="BN103" s="184">
        <v>0</v>
      </c>
      <c r="BO103" s="254">
        <v>186040</v>
      </c>
      <c r="BP103" s="184">
        <v>0</v>
      </c>
      <c r="BQ103" s="184"/>
      <c r="BR103" s="184"/>
      <c r="BS103" s="189"/>
      <c r="BT103" s="190">
        <f t="shared" si="81"/>
        <v>186040</v>
      </c>
      <c r="BU103"/>
      <c r="BV103"/>
      <c r="BX103" s="3">
        <f t="shared" si="62"/>
        <v>187000</v>
      </c>
      <c r="BY103" s="3">
        <f t="shared" si="59"/>
        <v>960</v>
      </c>
      <c r="CA103" s="3">
        <f t="shared" si="63"/>
        <v>0</v>
      </c>
      <c r="CB103" s="3">
        <f t="shared" si="64"/>
        <v>0</v>
      </c>
      <c r="CC103" s="3">
        <f t="shared" si="65"/>
        <v>186040</v>
      </c>
      <c r="CD103" s="3">
        <f t="shared" si="66"/>
        <v>0</v>
      </c>
      <c r="CE103" s="3">
        <f t="shared" si="67"/>
        <v>186040</v>
      </c>
      <c r="CF103" s="3">
        <f t="shared" si="68"/>
        <v>186040</v>
      </c>
      <c r="CG103" s="3">
        <f t="shared" si="78"/>
        <v>960</v>
      </c>
    </row>
    <row r="104" spans="1:85" ht="15" customHeight="1" x14ac:dyDescent="0.25">
      <c r="A104" s="198" t="s">
        <v>164</v>
      </c>
      <c r="B104" s="180" t="s">
        <v>88</v>
      </c>
      <c r="C104" s="180" t="s">
        <v>121</v>
      </c>
      <c r="D104" s="180"/>
      <c r="E104" s="187" t="s">
        <v>185</v>
      </c>
      <c r="F104" s="199">
        <v>8000000</v>
      </c>
      <c r="G104" s="133"/>
      <c r="H104" s="133"/>
      <c r="I104" s="133"/>
      <c r="J104" s="133"/>
      <c r="K104" s="133"/>
      <c r="L104" s="200"/>
      <c r="M104" s="133"/>
      <c r="N104" s="133"/>
      <c r="O104" s="133"/>
      <c r="P104" s="133"/>
      <c r="Q104" s="133"/>
      <c r="R104" s="133"/>
      <c r="S104" s="133"/>
      <c r="T104" s="133"/>
      <c r="U104" s="170">
        <f t="shared" si="82"/>
        <v>8000000</v>
      </c>
      <c r="V104" s="170">
        <v>8000000</v>
      </c>
      <c r="W104" s="133"/>
      <c r="X104" s="133"/>
      <c r="Y104" s="133"/>
      <c r="Z104" s="133"/>
      <c r="AA104" s="133"/>
      <c r="AB104" s="200">
        <v>442000</v>
      </c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>
        <v>-800000</v>
      </c>
      <c r="AN104" s="133"/>
      <c r="AO104" s="133"/>
      <c r="AP104" s="133"/>
      <c r="AQ104" s="133"/>
      <c r="AR104" s="133"/>
      <c r="AS104" s="133"/>
      <c r="AT104" s="133"/>
      <c r="AU104" s="172">
        <f t="shared" si="74"/>
        <v>7642000</v>
      </c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201"/>
      <c r="BG104" s="201"/>
      <c r="BH104" s="184">
        <v>0</v>
      </c>
      <c r="BI104" s="184">
        <v>1234832</v>
      </c>
      <c r="BJ104" s="184">
        <v>484420</v>
      </c>
      <c r="BK104" s="184">
        <v>0</v>
      </c>
      <c r="BL104" s="184">
        <v>1590784</v>
      </c>
      <c r="BM104" s="184"/>
      <c r="BN104" s="184">
        <v>365545</v>
      </c>
      <c r="BO104" s="184">
        <v>768462</v>
      </c>
      <c r="BP104" s="184">
        <v>828032</v>
      </c>
      <c r="BQ104" s="184"/>
      <c r="BR104" s="184"/>
      <c r="BS104" s="189"/>
      <c r="BT104" s="190">
        <f t="shared" si="81"/>
        <v>5272075</v>
      </c>
      <c r="BU104"/>
      <c r="BV104"/>
      <c r="BX104" s="3">
        <f t="shared" si="62"/>
        <v>7642000</v>
      </c>
      <c r="BY104" s="3">
        <f t="shared" si="59"/>
        <v>2369925</v>
      </c>
      <c r="CA104" s="3">
        <f t="shared" si="63"/>
        <v>1590784</v>
      </c>
      <c r="CB104" s="3">
        <f t="shared" si="64"/>
        <v>1590784</v>
      </c>
      <c r="CC104" s="3">
        <f t="shared" si="65"/>
        <v>1962039</v>
      </c>
      <c r="CD104" s="3">
        <f t="shared" si="66"/>
        <v>0</v>
      </c>
      <c r="CE104" s="3">
        <f t="shared" si="67"/>
        <v>1962039</v>
      </c>
      <c r="CF104" s="3">
        <f t="shared" si="68"/>
        <v>3552823</v>
      </c>
      <c r="CG104" s="3">
        <f t="shared" si="78"/>
        <v>4089177</v>
      </c>
    </row>
    <row r="105" spans="1:85" ht="15" customHeight="1" x14ac:dyDescent="0.25">
      <c r="A105" s="198" t="s">
        <v>164</v>
      </c>
      <c r="B105" s="180" t="s">
        <v>88</v>
      </c>
      <c r="C105" s="180" t="s">
        <v>143</v>
      </c>
      <c r="D105" s="180"/>
      <c r="E105" s="187" t="s">
        <v>186</v>
      </c>
      <c r="F105" s="199">
        <v>27989000</v>
      </c>
      <c r="G105" s="133"/>
      <c r="H105" s="133"/>
      <c r="I105" s="133"/>
      <c r="J105" s="133"/>
      <c r="K105" s="133"/>
      <c r="L105" s="200"/>
      <c r="M105" s="133"/>
      <c r="N105" s="133"/>
      <c r="O105" s="133"/>
      <c r="P105" s="133"/>
      <c r="Q105" s="133"/>
      <c r="R105" s="133"/>
      <c r="S105" s="133"/>
      <c r="T105" s="133"/>
      <c r="U105" s="170">
        <f t="shared" si="82"/>
        <v>27989000</v>
      </c>
      <c r="V105" s="170">
        <v>27989000</v>
      </c>
      <c r="W105" s="133"/>
      <c r="X105" s="133"/>
      <c r="Y105" s="133"/>
      <c r="Z105" s="133"/>
      <c r="AA105" s="133"/>
      <c r="AB105" s="200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>
        <v>-2332000</v>
      </c>
      <c r="AN105" s="133"/>
      <c r="AO105" s="133"/>
      <c r="AP105" s="133"/>
      <c r="AQ105" s="133"/>
      <c r="AR105" s="133"/>
      <c r="AS105" s="133"/>
      <c r="AT105" s="133"/>
      <c r="AU105" s="172">
        <f t="shared" si="74"/>
        <v>25657000</v>
      </c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201"/>
      <c r="BG105" s="201"/>
      <c r="BH105" s="184">
        <v>0</v>
      </c>
      <c r="BI105" s="184">
        <v>2332400</v>
      </c>
      <c r="BJ105" s="184">
        <v>2332400</v>
      </c>
      <c r="BK105" s="184">
        <v>2332400</v>
      </c>
      <c r="BL105" s="184">
        <v>2332400</v>
      </c>
      <c r="BM105" s="184">
        <v>2332400</v>
      </c>
      <c r="BN105" s="184">
        <v>2332400</v>
      </c>
      <c r="BO105" s="184">
        <v>2332400</v>
      </c>
      <c r="BP105" s="184">
        <v>2332400</v>
      </c>
      <c r="BQ105" s="184"/>
      <c r="BR105" s="184"/>
      <c r="BS105" s="189"/>
      <c r="BT105" s="190">
        <f t="shared" si="81"/>
        <v>18659200</v>
      </c>
      <c r="BU105"/>
      <c r="BV105"/>
      <c r="BX105" s="3">
        <f t="shared" si="62"/>
        <v>25657000</v>
      </c>
      <c r="BY105" s="3">
        <f t="shared" si="59"/>
        <v>6997800</v>
      </c>
      <c r="CA105" s="3">
        <f t="shared" si="63"/>
        <v>6997200</v>
      </c>
      <c r="CB105" s="3">
        <f t="shared" si="64"/>
        <v>6997200</v>
      </c>
      <c r="CC105" s="3">
        <f t="shared" si="65"/>
        <v>6997200</v>
      </c>
      <c r="CD105" s="3">
        <f t="shared" si="66"/>
        <v>0</v>
      </c>
      <c r="CE105" s="3">
        <f t="shared" si="67"/>
        <v>6997200</v>
      </c>
      <c r="CF105" s="3">
        <f t="shared" si="68"/>
        <v>13994400</v>
      </c>
      <c r="CG105" s="3">
        <f t="shared" si="78"/>
        <v>11662600</v>
      </c>
    </row>
    <row r="106" spans="1:85" ht="15" customHeight="1" x14ac:dyDescent="0.25">
      <c r="A106" s="198" t="s">
        <v>164</v>
      </c>
      <c r="B106" s="180" t="s">
        <v>88</v>
      </c>
      <c r="C106" s="180" t="s">
        <v>145</v>
      </c>
      <c r="D106" s="180"/>
      <c r="E106" s="187" t="s">
        <v>187</v>
      </c>
      <c r="F106" s="199">
        <v>14901000</v>
      </c>
      <c r="G106" s="133"/>
      <c r="H106" s="133"/>
      <c r="I106" s="133"/>
      <c r="J106" s="133"/>
      <c r="K106" s="133"/>
      <c r="L106" s="200"/>
      <c r="M106" s="133"/>
      <c r="N106" s="133"/>
      <c r="O106" s="133"/>
      <c r="P106" s="133"/>
      <c r="Q106" s="133"/>
      <c r="R106" s="133"/>
      <c r="S106" s="133"/>
      <c r="T106" s="133"/>
      <c r="U106" s="170">
        <f t="shared" si="82"/>
        <v>14901000</v>
      </c>
      <c r="V106" s="170">
        <v>14901000</v>
      </c>
      <c r="W106" s="133"/>
      <c r="X106" s="133"/>
      <c r="Y106" s="133"/>
      <c r="Z106" s="133"/>
      <c r="AA106" s="133"/>
      <c r="AB106" s="200">
        <v>-1442000</v>
      </c>
      <c r="AC106" s="133"/>
      <c r="AD106" s="133"/>
      <c r="AE106" s="133"/>
      <c r="AF106" s="133"/>
      <c r="AG106" s="133"/>
      <c r="AH106" s="133"/>
      <c r="AI106" s="133"/>
      <c r="AJ106" s="133">
        <v>-863000</v>
      </c>
      <c r="AK106" s="133"/>
      <c r="AL106" s="133"/>
      <c r="AM106" s="133"/>
      <c r="AN106" s="133"/>
      <c r="AO106" s="133"/>
      <c r="AP106" s="133"/>
      <c r="AQ106" s="133"/>
      <c r="AR106" s="133"/>
      <c r="AS106" s="133"/>
      <c r="AT106" s="133"/>
      <c r="AU106" s="172">
        <f t="shared" si="74"/>
        <v>12596000</v>
      </c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201"/>
      <c r="BG106" s="201"/>
      <c r="BH106" s="184">
        <v>0</v>
      </c>
      <c r="BI106" s="184">
        <v>2085198</v>
      </c>
      <c r="BJ106" s="184">
        <v>1017220</v>
      </c>
      <c r="BK106" s="184">
        <v>1017286</v>
      </c>
      <c r="BL106" s="184">
        <v>1018133</v>
      </c>
      <c r="BM106" s="184">
        <v>1140580</v>
      </c>
      <c r="BN106" s="184">
        <v>1017205</v>
      </c>
      <c r="BO106" s="184">
        <v>1017239</v>
      </c>
      <c r="BP106" s="184">
        <v>1017038</v>
      </c>
      <c r="BQ106" s="184"/>
      <c r="BR106" s="184"/>
      <c r="BS106" s="189"/>
      <c r="BT106" s="190">
        <f t="shared" si="81"/>
        <v>9329899</v>
      </c>
      <c r="BU106"/>
      <c r="BV106"/>
      <c r="BX106" s="3">
        <f t="shared" si="62"/>
        <v>12596000</v>
      </c>
      <c r="BY106" s="3">
        <f t="shared" si="59"/>
        <v>3266101</v>
      </c>
      <c r="CA106" s="3">
        <f t="shared" si="63"/>
        <v>3175999</v>
      </c>
      <c r="CB106" s="3">
        <f t="shared" si="64"/>
        <v>3175999</v>
      </c>
      <c r="CC106" s="3">
        <f t="shared" si="65"/>
        <v>3051482</v>
      </c>
      <c r="CD106" s="3">
        <f t="shared" si="66"/>
        <v>0</v>
      </c>
      <c r="CE106" s="3">
        <f t="shared" si="67"/>
        <v>3051482</v>
      </c>
      <c r="CF106" s="3">
        <f t="shared" si="68"/>
        <v>6227481</v>
      </c>
      <c r="CG106" s="3">
        <f t="shared" si="78"/>
        <v>6368519</v>
      </c>
    </row>
    <row r="107" spans="1:85" ht="15" customHeight="1" x14ac:dyDescent="0.25">
      <c r="A107" s="198" t="s">
        <v>164</v>
      </c>
      <c r="B107" s="180" t="s">
        <v>88</v>
      </c>
      <c r="C107" s="180" t="s">
        <v>147</v>
      </c>
      <c r="D107" s="180"/>
      <c r="E107" s="187" t="s">
        <v>188</v>
      </c>
      <c r="F107" s="199">
        <v>41984000</v>
      </c>
      <c r="G107" s="133"/>
      <c r="H107" s="133"/>
      <c r="I107" s="133"/>
      <c r="J107" s="133"/>
      <c r="K107" s="133"/>
      <c r="L107" s="200"/>
      <c r="M107" s="133"/>
      <c r="N107" s="133"/>
      <c r="O107" s="133"/>
      <c r="P107" s="133"/>
      <c r="Q107" s="133"/>
      <c r="R107" s="133"/>
      <c r="S107" s="133"/>
      <c r="T107" s="133"/>
      <c r="U107" s="170">
        <f t="shared" si="82"/>
        <v>41984000</v>
      </c>
      <c r="V107" s="170">
        <v>41984000</v>
      </c>
      <c r="W107" s="133"/>
      <c r="X107" s="133"/>
      <c r="Y107" s="133"/>
      <c r="Z107" s="133"/>
      <c r="AA107" s="133"/>
      <c r="AB107" s="200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>
        <v>-3499000</v>
      </c>
      <c r="AN107" s="133"/>
      <c r="AO107" s="133"/>
      <c r="AP107" s="133"/>
      <c r="AQ107" s="133"/>
      <c r="AR107" s="133"/>
      <c r="AS107" s="133"/>
      <c r="AT107" s="133"/>
      <c r="AU107" s="172">
        <f t="shared" si="74"/>
        <v>38485000</v>
      </c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201"/>
      <c r="BG107" s="201"/>
      <c r="BH107" s="184">
        <v>0</v>
      </c>
      <c r="BI107" s="184">
        <v>3498600</v>
      </c>
      <c r="BJ107" s="184">
        <v>3498600</v>
      </c>
      <c r="BK107" s="184">
        <v>3498600</v>
      </c>
      <c r="BL107" s="184">
        <v>3498600</v>
      </c>
      <c r="BM107" s="184">
        <v>3498600</v>
      </c>
      <c r="BN107" s="184">
        <v>3498600</v>
      </c>
      <c r="BO107" s="184">
        <v>3498600</v>
      </c>
      <c r="BP107" s="184">
        <v>3498600</v>
      </c>
      <c r="BQ107" s="184"/>
      <c r="BR107" s="184"/>
      <c r="BS107" s="189"/>
      <c r="BT107" s="190">
        <f t="shared" si="81"/>
        <v>27988800</v>
      </c>
      <c r="BU107"/>
      <c r="BV107"/>
      <c r="BX107" s="3">
        <f t="shared" si="62"/>
        <v>38485000</v>
      </c>
      <c r="BY107" s="3">
        <f t="shared" si="59"/>
        <v>10496200</v>
      </c>
      <c r="CA107" s="3">
        <f t="shared" si="63"/>
        <v>10495800</v>
      </c>
      <c r="CB107" s="3">
        <f t="shared" si="64"/>
        <v>10495800</v>
      </c>
      <c r="CC107" s="3">
        <f t="shared" si="65"/>
        <v>10495800</v>
      </c>
      <c r="CD107" s="3">
        <f t="shared" si="66"/>
        <v>0</v>
      </c>
      <c r="CE107" s="3">
        <f t="shared" si="67"/>
        <v>10495800</v>
      </c>
      <c r="CF107" s="3">
        <f t="shared" si="68"/>
        <v>20991600</v>
      </c>
      <c r="CG107" s="3">
        <f t="shared" si="78"/>
        <v>17493400</v>
      </c>
    </row>
    <row r="108" spans="1:85" ht="15" customHeight="1" x14ac:dyDescent="0.25">
      <c r="A108" s="198" t="s">
        <v>164</v>
      </c>
      <c r="B108" s="180" t="s">
        <v>189</v>
      </c>
      <c r="C108" s="180"/>
      <c r="D108" s="180"/>
      <c r="E108" s="181" t="s">
        <v>190</v>
      </c>
      <c r="F108" s="199">
        <f>SUM(F109:F113)</f>
        <v>107857000</v>
      </c>
      <c r="G108" s="133"/>
      <c r="H108" s="133"/>
      <c r="I108" s="133"/>
      <c r="J108" s="133"/>
      <c r="K108" s="133"/>
      <c r="L108" s="200"/>
      <c r="M108" s="133"/>
      <c r="N108" s="133"/>
      <c r="O108" s="133"/>
      <c r="P108" s="133"/>
      <c r="Q108" s="133"/>
      <c r="R108" s="133"/>
      <c r="S108" s="133"/>
      <c r="T108" s="133"/>
      <c r="U108" s="170">
        <f>SUM(U109:U113)</f>
        <v>107857000</v>
      </c>
      <c r="V108" s="170">
        <f>SUM(V109:V113)</f>
        <v>107857000</v>
      </c>
      <c r="W108" s="133"/>
      <c r="X108" s="133"/>
      <c r="Y108" s="133"/>
      <c r="Z108" s="133"/>
      <c r="AA108" s="133"/>
      <c r="AB108" s="200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3"/>
      <c r="AS108" s="133"/>
      <c r="AT108" s="133"/>
      <c r="AU108" s="172">
        <f t="shared" si="74"/>
        <v>107857000</v>
      </c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201"/>
      <c r="BG108" s="201"/>
      <c r="BH108" s="184">
        <f>SUM(BH109:BH112)</f>
        <v>0</v>
      </c>
      <c r="BI108" s="184">
        <f t="shared" ref="BI108:BL108" si="85">SUM(BI109:BI112)</f>
        <v>3828614</v>
      </c>
      <c r="BJ108" s="184">
        <f t="shared" si="85"/>
        <v>1150582</v>
      </c>
      <c r="BK108" s="184">
        <f t="shared" si="85"/>
        <v>35700</v>
      </c>
      <c r="BL108" s="184">
        <f t="shared" si="85"/>
        <v>8490895</v>
      </c>
      <c r="BM108" s="184">
        <f t="shared" ref="BM108:BN108" si="86">SUM(BM109:BM113)</f>
        <v>4227915</v>
      </c>
      <c r="BN108" s="184">
        <f t="shared" si="86"/>
        <v>416824</v>
      </c>
      <c r="BO108" s="184">
        <f>SUM(BO109:BO113)</f>
        <v>5470345</v>
      </c>
      <c r="BP108" s="184">
        <f>SUM(BP109:BP113)</f>
        <v>4396387</v>
      </c>
      <c r="BQ108" s="184">
        <f t="shared" ref="BQ108:BT108" si="87">SUM(BQ109:BQ113)</f>
        <v>0</v>
      </c>
      <c r="BR108" s="184">
        <f t="shared" si="87"/>
        <v>0</v>
      </c>
      <c r="BS108" s="184">
        <f t="shared" si="87"/>
        <v>0</v>
      </c>
      <c r="BT108" s="190">
        <f t="shared" si="87"/>
        <v>28017262</v>
      </c>
      <c r="BU108" s="185">
        <f>+BT108/V108</f>
        <v>0.25976303809673917</v>
      </c>
      <c r="BV108" s="186"/>
      <c r="BX108" s="3">
        <f t="shared" si="62"/>
        <v>107857000</v>
      </c>
      <c r="BY108" s="3">
        <f t="shared" si="59"/>
        <v>79839738</v>
      </c>
      <c r="CA108" s="3">
        <f t="shared" si="63"/>
        <v>12754510</v>
      </c>
      <c r="CB108" s="3">
        <f t="shared" si="64"/>
        <v>12754510</v>
      </c>
      <c r="CC108" s="3">
        <f t="shared" si="65"/>
        <v>10283556</v>
      </c>
      <c r="CD108" s="3">
        <f t="shared" si="66"/>
        <v>0</v>
      </c>
      <c r="CE108" s="3">
        <f t="shared" si="67"/>
        <v>10283556</v>
      </c>
      <c r="CF108" s="3">
        <f t="shared" si="68"/>
        <v>23038066</v>
      </c>
      <c r="CG108" s="3">
        <f t="shared" si="78"/>
        <v>84818934</v>
      </c>
    </row>
    <row r="109" spans="1:85" s="213" customFormat="1" ht="25.5" customHeight="1" x14ac:dyDescent="0.25">
      <c r="A109" s="198" t="s">
        <v>164</v>
      </c>
      <c r="B109" s="246" t="s">
        <v>189</v>
      </c>
      <c r="C109" s="246" t="s">
        <v>92</v>
      </c>
      <c r="D109" s="246"/>
      <c r="E109" s="206" t="s">
        <v>191</v>
      </c>
      <c r="F109" s="247">
        <v>97357000</v>
      </c>
      <c r="G109" s="248"/>
      <c r="H109" s="248"/>
      <c r="I109" s="248"/>
      <c r="J109" s="248"/>
      <c r="K109" s="248"/>
      <c r="L109" s="249"/>
      <c r="M109" s="248"/>
      <c r="N109" s="248"/>
      <c r="O109" s="248"/>
      <c r="P109" s="248"/>
      <c r="Q109" s="248"/>
      <c r="R109" s="248"/>
      <c r="S109" s="248"/>
      <c r="T109" s="248"/>
      <c r="U109" s="250">
        <f t="shared" si="82"/>
        <v>97357000</v>
      </c>
      <c r="V109" s="250">
        <v>97357000</v>
      </c>
      <c r="W109" s="248"/>
      <c r="X109" s="248">
        <f>-8000000-2500000-3300000-3200000</f>
        <v>-17000000</v>
      </c>
      <c r="Y109" s="248">
        <v>-10600000</v>
      </c>
      <c r="Z109" s="248"/>
      <c r="AA109" s="248"/>
      <c r="AB109" s="249"/>
      <c r="AC109" s="248">
        <f>-7100000-10000000-4500000+12500000+10000000</f>
        <v>900000</v>
      </c>
      <c r="AD109" s="248"/>
      <c r="AE109" s="248">
        <v>1536000</v>
      </c>
      <c r="AF109" s="248">
        <v>-1700000</v>
      </c>
      <c r="AG109" s="248"/>
      <c r="AH109" s="248"/>
      <c r="AI109" s="248"/>
      <c r="AJ109" s="248">
        <v>19637000</v>
      </c>
      <c r="AK109" s="248"/>
      <c r="AL109" s="248"/>
      <c r="AM109" s="248">
        <v>-5000000</v>
      </c>
      <c r="AN109" s="248">
        <v>-2000000</v>
      </c>
      <c r="AO109" s="248"/>
      <c r="AP109" s="248"/>
      <c r="AQ109" s="248"/>
      <c r="AR109" s="248"/>
      <c r="AS109" s="248"/>
      <c r="AT109" s="248"/>
      <c r="AU109" s="251">
        <f t="shared" si="74"/>
        <v>83130000</v>
      </c>
      <c r="AV109" s="252"/>
      <c r="AW109" s="252"/>
      <c r="AX109" s="252"/>
      <c r="AY109" s="252"/>
      <c r="AZ109" s="252"/>
      <c r="BA109" s="252"/>
      <c r="BB109" s="252"/>
      <c r="BC109" s="252"/>
      <c r="BD109" s="252"/>
      <c r="BE109" s="252"/>
      <c r="BF109" s="253"/>
      <c r="BG109" s="253"/>
      <c r="BH109" s="254">
        <v>0</v>
      </c>
      <c r="BI109" s="254">
        <v>3828614</v>
      </c>
      <c r="BJ109" s="254">
        <v>1150582</v>
      </c>
      <c r="BK109" s="254">
        <v>0</v>
      </c>
      <c r="BL109" s="254">
        <v>7606074</v>
      </c>
      <c r="BM109" s="254">
        <v>3789900</v>
      </c>
      <c r="BN109" s="254">
        <v>178500</v>
      </c>
      <c r="BO109" s="254">
        <v>3338372</v>
      </c>
      <c r="BP109" s="254">
        <v>4241585</v>
      </c>
      <c r="BQ109" s="254"/>
      <c r="BR109" s="254"/>
      <c r="BS109" s="255"/>
      <c r="BT109" s="190">
        <f>SUM(BH109:BS109)</f>
        <v>24133627</v>
      </c>
      <c r="BX109" s="256">
        <f t="shared" si="62"/>
        <v>83130000</v>
      </c>
      <c r="BY109" s="256">
        <f t="shared" si="59"/>
        <v>58996373</v>
      </c>
      <c r="CA109" s="256">
        <f t="shared" si="63"/>
        <v>11395974</v>
      </c>
      <c r="CB109" s="256">
        <f t="shared" si="64"/>
        <v>11395974</v>
      </c>
      <c r="CC109" s="256">
        <f t="shared" si="65"/>
        <v>7758457</v>
      </c>
      <c r="CD109" s="256">
        <f t="shared" si="66"/>
        <v>0</v>
      </c>
      <c r="CE109" s="256">
        <f t="shared" si="67"/>
        <v>7758457</v>
      </c>
      <c r="CF109" s="256">
        <f t="shared" si="68"/>
        <v>19154431</v>
      </c>
      <c r="CG109" s="256">
        <f t="shared" si="78"/>
        <v>63975569</v>
      </c>
    </row>
    <row r="110" spans="1:85" ht="25.5" customHeight="1" x14ac:dyDescent="0.25">
      <c r="A110" s="198" t="s">
        <v>164</v>
      </c>
      <c r="B110" s="180" t="s">
        <v>189</v>
      </c>
      <c r="C110" s="180" t="s">
        <v>117</v>
      </c>
      <c r="D110" s="180"/>
      <c r="E110" s="187" t="s">
        <v>192</v>
      </c>
      <c r="F110" s="199">
        <v>7000000</v>
      </c>
      <c r="G110" s="133"/>
      <c r="H110" s="133"/>
      <c r="I110" s="133"/>
      <c r="J110" s="133"/>
      <c r="K110" s="133"/>
      <c r="L110" s="200"/>
      <c r="M110" s="133"/>
      <c r="N110" s="133"/>
      <c r="O110" s="133"/>
      <c r="P110" s="133"/>
      <c r="Q110" s="133"/>
      <c r="R110" s="133"/>
      <c r="S110" s="133"/>
      <c r="T110" s="133"/>
      <c r="U110" s="170">
        <f t="shared" si="82"/>
        <v>7000000</v>
      </c>
      <c r="V110" s="170">
        <v>7000000</v>
      </c>
      <c r="W110" s="133"/>
      <c r="X110" s="133"/>
      <c r="Y110" s="133"/>
      <c r="Z110" s="133"/>
      <c r="AA110" s="133"/>
      <c r="AB110" s="200"/>
      <c r="AC110" s="133"/>
      <c r="AD110" s="133"/>
      <c r="AE110" s="133"/>
      <c r="AF110" s="133"/>
      <c r="AG110" s="133"/>
      <c r="AH110" s="133"/>
      <c r="AI110" s="133"/>
      <c r="AJ110" s="133">
        <v>-4203000</v>
      </c>
      <c r="AK110" s="133"/>
      <c r="AL110" s="133"/>
      <c r="AM110" s="133">
        <v>-600000</v>
      </c>
      <c r="AN110" s="133"/>
      <c r="AO110" s="133"/>
      <c r="AP110" s="133"/>
      <c r="AQ110" s="133"/>
      <c r="AR110" s="133"/>
      <c r="AS110" s="133"/>
      <c r="AT110" s="133"/>
      <c r="AU110" s="172">
        <f t="shared" si="74"/>
        <v>2197000</v>
      </c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201"/>
      <c r="BG110" s="201"/>
      <c r="BH110" s="184">
        <v>0</v>
      </c>
      <c r="BI110" s="184">
        <v>0</v>
      </c>
      <c r="BJ110" s="184">
        <v>0</v>
      </c>
      <c r="BK110" s="184">
        <v>35700</v>
      </c>
      <c r="BL110" s="184">
        <v>884821</v>
      </c>
      <c r="BM110" s="184">
        <v>438015</v>
      </c>
      <c r="BN110" s="184">
        <v>238324</v>
      </c>
      <c r="BO110" s="184">
        <v>154679</v>
      </c>
      <c r="BP110" s="184">
        <v>154802</v>
      </c>
      <c r="BQ110" s="184"/>
      <c r="BR110" s="184"/>
      <c r="BS110" s="189"/>
      <c r="BT110" s="190">
        <f>SUM(BH110:BS110)</f>
        <v>1906341</v>
      </c>
      <c r="BU110"/>
      <c r="BV110"/>
      <c r="BX110" s="3">
        <f t="shared" si="62"/>
        <v>2197000</v>
      </c>
      <c r="BY110" s="3">
        <f t="shared" si="59"/>
        <v>290659</v>
      </c>
      <c r="CA110" s="3">
        <f t="shared" si="63"/>
        <v>1358536</v>
      </c>
      <c r="CB110" s="3">
        <f t="shared" si="64"/>
        <v>1358536</v>
      </c>
      <c r="CC110" s="3">
        <f t="shared" si="65"/>
        <v>547805</v>
      </c>
      <c r="CD110" s="3">
        <f t="shared" si="66"/>
        <v>0</v>
      </c>
      <c r="CE110" s="3">
        <f t="shared" si="67"/>
        <v>547805</v>
      </c>
      <c r="CF110" s="3">
        <f t="shared" si="68"/>
        <v>1906341</v>
      </c>
      <c r="CG110" s="3">
        <f t="shared" si="78"/>
        <v>290659</v>
      </c>
    </row>
    <row r="111" spans="1:85" ht="25.5" customHeight="1" x14ac:dyDescent="0.25">
      <c r="A111" s="198" t="s">
        <v>164</v>
      </c>
      <c r="B111" s="180" t="s">
        <v>189</v>
      </c>
      <c r="C111" s="180" t="s">
        <v>121</v>
      </c>
      <c r="D111" s="180"/>
      <c r="E111" s="187" t="s">
        <v>193</v>
      </c>
      <c r="F111" s="199">
        <v>1500000</v>
      </c>
      <c r="G111" s="133"/>
      <c r="H111" s="133"/>
      <c r="I111" s="133"/>
      <c r="J111" s="133"/>
      <c r="K111" s="133"/>
      <c r="L111" s="200"/>
      <c r="M111" s="133"/>
      <c r="N111" s="133"/>
      <c r="O111" s="133"/>
      <c r="P111" s="133"/>
      <c r="Q111" s="133"/>
      <c r="R111" s="133"/>
      <c r="S111" s="133"/>
      <c r="T111" s="133"/>
      <c r="U111" s="170">
        <f t="shared" si="82"/>
        <v>1500000</v>
      </c>
      <c r="V111" s="170">
        <v>1500000</v>
      </c>
      <c r="W111" s="133"/>
      <c r="X111" s="133"/>
      <c r="Y111" s="133"/>
      <c r="Z111" s="133"/>
      <c r="AA111" s="133"/>
      <c r="AB111" s="200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>
        <v>-1500000</v>
      </c>
      <c r="AN111" s="133"/>
      <c r="AO111" s="133"/>
      <c r="AP111" s="133"/>
      <c r="AQ111" s="133"/>
      <c r="AR111" s="133"/>
      <c r="AS111" s="133"/>
      <c r="AT111" s="133"/>
      <c r="AU111" s="172">
        <f t="shared" si="74"/>
        <v>0</v>
      </c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201"/>
      <c r="BG111" s="201"/>
      <c r="BH111" s="184">
        <v>0</v>
      </c>
      <c r="BI111" s="184">
        <v>0</v>
      </c>
      <c r="BJ111" s="184">
        <v>0</v>
      </c>
      <c r="BK111" s="184">
        <v>0</v>
      </c>
      <c r="BL111" s="184"/>
      <c r="BM111" s="184"/>
      <c r="BN111" s="184"/>
      <c r="BO111" s="184">
        <v>0</v>
      </c>
      <c r="BP111" s="184"/>
      <c r="BQ111" s="184"/>
      <c r="BR111" s="184"/>
      <c r="BS111" s="189"/>
      <c r="BT111" s="190">
        <f>SUM(BH111:BS111)</f>
        <v>0</v>
      </c>
      <c r="BU111"/>
      <c r="BV111"/>
      <c r="BX111" s="3">
        <f t="shared" si="62"/>
        <v>0</v>
      </c>
      <c r="BY111" s="3">
        <f t="shared" si="59"/>
        <v>0</v>
      </c>
      <c r="CA111" s="3">
        <f t="shared" si="63"/>
        <v>0</v>
      </c>
      <c r="CB111" s="3">
        <f t="shared" si="64"/>
        <v>0</v>
      </c>
      <c r="CC111" s="3">
        <f t="shared" si="65"/>
        <v>0</v>
      </c>
      <c r="CD111" s="3">
        <f t="shared" si="66"/>
        <v>0</v>
      </c>
      <c r="CE111" s="3">
        <f t="shared" si="67"/>
        <v>0</v>
      </c>
      <c r="CF111" s="3">
        <f t="shared" si="68"/>
        <v>0</v>
      </c>
      <c r="CG111" s="3">
        <f t="shared" si="78"/>
        <v>0</v>
      </c>
    </row>
    <row r="112" spans="1:85" ht="25.5" customHeight="1" x14ac:dyDescent="0.25">
      <c r="A112" s="198" t="s">
        <v>164</v>
      </c>
      <c r="B112" s="180" t="s">
        <v>189</v>
      </c>
      <c r="C112" s="180" t="s">
        <v>147</v>
      </c>
      <c r="D112" s="180"/>
      <c r="E112" s="187" t="s">
        <v>194</v>
      </c>
      <c r="F112" s="199">
        <v>2000000</v>
      </c>
      <c r="G112" s="133"/>
      <c r="H112" s="133"/>
      <c r="I112" s="133"/>
      <c r="J112" s="133"/>
      <c r="K112" s="133"/>
      <c r="L112" s="200"/>
      <c r="M112" s="133"/>
      <c r="N112" s="133"/>
      <c r="O112" s="133"/>
      <c r="P112" s="133"/>
      <c r="Q112" s="133"/>
      <c r="R112" s="133"/>
      <c r="S112" s="133"/>
      <c r="T112" s="133"/>
      <c r="U112" s="170">
        <f t="shared" si="82"/>
        <v>2000000</v>
      </c>
      <c r="V112" s="170">
        <v>2000000</v>
      </c>
      <c r="W112" s="133"/>
      <c r="X112" s="133"/>
      <c r="Y112" s="133"/>
      <c r="Z112" s="133"/>
      <c r="AA112" s="133"/>
      <c r="AB112" s="200"/>
      <c r="AC112" s="133"/>
      <c r="AD112" s="133"/>
      <c r="AE112" s="133"/>
      <c r="AF112" s="133"/>
      <c r="AG112" s="133"/>
      <c r="AH112" s="133"/>
      <c r="AI112" s="133"/>
      <c r="AJ112" s="133">
        <v>-1000000</v>
      </c>
      <c r="AK112" s="133"/>
      <c r="AL112" s="133"/>
      <c r="AM112" s="133"/>
      <c r="AN112" s="133"/>
      <c r="AO112" s="133"/>
      <c r="AP112" s="133"/>
      <c r="AQ112" s="133"/>
      <c r="AR112" s="133"/>
      <c r="AS112" s="133"/>
      <c r="AT112" s="133"/>
      <c r="AU112" s="172">
        <f t="shared" si="74"/>
        <v>1000000</v>
      </c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201"/>
      <c r="BG112" s="201"/>
      <c r="BH112" s="184">
        <v>0</v>
      </c>
      <c r="BI112" s="184">
        <v>0</v>
      </c>
      <c r="BJ112" s="184">
        <v>0</v>
      </c>
      <c r="BK112" s="184">
        <v>0</v>
      </c>
      <c r="BL112" s="184"/>
      <c r="BM112" s="184"/>
      <c r="BN112" s="184">
        <v>0</v>
      </c>
      <c r="BO112" s="184"/>
      <c r="BP112" s="184"/>
      <c r="BQ112" s="184"/>
      <c r="BR112" s="184"/>
      <c r="BS112" s="189"/>
      <c r="BT112" s="190">
        <f>SUM(BH112:BS112)</f>
        <v>0</v>
      </c>
      <c r="BU112"/>
      <c r="BV112"/>
      <c r="BX112" s="3">
        <f t="shared" si="62"/>
        <v>1000000</v>
      </c>
      <c r="BY112" s="3">
        <f t="shared" si="59"/>
        <v>1000000</v>
      </c>
      <c r="CA112" s="3">
        <f t="shared" si="63"/>
        <v>0</v>
      </c>
      <c r="CB112" s="3">
        <f t="shared" si="64"/>
        <v>0</v>
      </c>
      <c r="CC112" s="3">
        <f t="shared" si="65"/>
        <v>0</v>
      </c>
      <c r="CD112" s="3">
        <f t="shared" si="66"/>
        <v>0</v>
      </c>
      <c r="CE112" s="3">
        <f t="shared" si="67"/>
        <v>0</v>
      </c>
      <c r="CF112" s="3">
        <f t="shared" si="68"/>
        <v>0</v>
      </c>
      <c r="CG112" s="3">
        <f t="shared" si="78"/>
        <v>1000000</v>
      </c>
    </row>
    <row r="113" spans="1:85" s="213" customFormat="1" ht="15" customHeight="1" x14ac:dyDescent="0.25">
      <c r="A113" s="198">
        <v>22</v>
      </c>
      <c r="B113" s="246" t="s">
        <v>189</v>
      </c>
      <c r="C113" s="246" t="s">
        <v>195</v>
      </c>
      <c r="D113" s="246"/>
      <c r="E113" s="206" t="s">
        <v>196</v>
      </c>
      <c r="F113" s="247"/>
      <c r="G113" s="248"/>
      <c r="H113" s="248"/>
      <c r="I113" s="248"/>
      <c r="J113" s="248"/>
      <c r="K113" s="248"/>
      <c r="L113" s="249"/>
      <c r="M113" s="248"/>
      <c r="N113" s="248"/>
      <c r="O113" s="248"/>
      <c r="P113" s="248"/>
      <c r="Q113" s="248"/>
      <c r="R113" s="248"/>
      <c r="S113" s="248"/>
      <c r="T113" s="248"/>
      <c r="U113" s="250">
        <f t="shared" si="82"/>
        <v>0</v>
      </c>
      <c r="V113" s="250">
        <v>0</v>
      </c>
      <c r="W113" s="248"/>
      <c r="X113" s="248"/>
      <c r="Y113" s="248"/>
      <c r="Z113" s="248"/>
      <c r="AA113" s="248"/>
      <c r="AB113" s="249"/>
      <c r="AC113" s="248"/>
      <c r="AD113" s="248"/>
      <c r="AE113" s="248"/>
      <c r="AF113" s="248">
        <v>1700000</v>
      </c>
      <c r="AG113" s="248"/>
      <c r="AH113" s="248">
        <v>310000</v>
      </c>
      <c r="AI113" s="248"/>
      <c r="AJ113" s="248"/>
      <c r="AK113" s="248"/>
      <c r="AL113" s="248"/>
      <c r="AM113" s="248">
        <v>-32000</v>
      </c>
      <c r="AN113" s="248"/>
      <c r="AO113" s="248"/>
      <c r="AP113" s="248"/>
      <c r="AQ113" s="248"/>
      <c r="AR113" s="248"/>
      <c r="AS113" s="248"/>
      <c r="AT113" s="248"/>
      <c r="AU113" s="251">
        <f t="shared" si="74"/>
        <v>1978000</v>
      </c>
      <c r="AV113" s="252"/>
      <c r="AW113" s="252"/>
      <c r="AX113" s="252"/>
      <c r="AY113" s="252"/>
      <c r="AZ113" s="252"/>
      <c r="BA113" s="252"/>
      <c r="BB113" s="252"/>
      <c r="BC113" s="252"/>
      <c r="BD113" s="252"/>
      <c r="BE113" s="252"/>
      <c r="BF113" s="253"/>
      <c r="BG113" s="253"/>
      <c r="BH113" s="254"/>
      <c r="BI113" s="254"/>
      <c r="BJ113" s="254"/>
      <c r="BK113" s="254"/>
      <c r="BL113" s="254"/>
      <c r="BM113" s="254">
        <v>0</v>
      </c>
      <c r="BN113" s="254">
        <v>0</v>
      </c>
      <c r="BO113" s="254">
        <v>1977294</v>
      </c>
      <c r="BP113" s="254"/>
      <c r="BQ113" s="254"/>
      <c r="BR113" s="254"/>
      <c r="BS113" s="255"/>
      <c r="BT113" s="190">
        <f>SUM(BH113:BS113)</f>
        <v>1977294</v>
      </c>
      <c r="BX113" s="256">
        <f t="shared" si="62"/>
        <v>1978000</v>
      </c>
      <c r="BY113" s="256">
        <f t="shared" si="59"/>
        <v>706</v>
      </c>
      <c r="CA113" s="256">
        <f t="shared" si="63"/>
        <v>0</v>
      </c>
      <c r="CB113" s="256">
        <f t="shared" si="64"/>
        <v>0</v>
      </c>
      <c r="CC113" s="256">
        <f t="shared" si="65"/>
        <v>1977294</v>
      </c>
      <c r="CD113" s="256">
        <f t="shared" si="66"/>
        <v>0</v>
      </c>
      <c r="CE113" s="256">
        <f t="shared" si="67"/>
        <v>1977294</v>
      </c>
      <c r="CF113" s="256">
        <f t="shared" si="68"/>
        <v>1977294</v>
      </c>
      <c r="CG113" s="256">
        <f t="shared" si="78"/>
        <v>706</v>
      </c>
    </row>
    <row r="114" spans="1:85" ht="15" customHeight="1" x14ac:dyDescent="0.25">
      <c r="A114" s="198" t="s">
        <v>164</v>
      </c>
      <c r="B114" s="180" t="s">
        <v>197</v>
      </c>
      <c r="C114" s="180"/>
      <c r="D114" s="180"/>
      <c r="E114" s="181" t="s">
        <v>198</v>
      </c>
      <c r="F114" s="199">
        <f>SUM(F115:F116)</f>
        <v>6000000</v>
      </c>
      <c r="G114" s="133"/>
      <c r="H114" s="133"/>
      <c r="I114" s="133"/>
      <c r="J114" s="133"/>
      <c r="K114" s="133"/>
      <c r="L114" s="200"/>
      <c r="M114" s="133"/>
      <c r="N114" s="133"/>
      <c r="O114" s="133"/>
      <c r="P114" s="133"/>
      <c r="Q114" s="133"/>
      <c r="R114" s="133"/>
      <c r="S114" s="133"/>
      <c r="T114" s="133"/>
      <c r="U114" s="170">
        <f t="shared" ref="U114:V114" si="88">SUM(U115:U116)</f>
        <v>6000000</v>
      </c>
      <c r="V114" s="170">
        <f t="shared" si="88"/>
        <v>6000000</v>
      </c>
      <c r="W114" s="133"/>
      <c r="X114" s="133"/>
      <c r="Y114" s="133"/>
      <c r="Z114" s="133"/>
      <c r="AA114" s="133"/>
      <c r="AB114" s="200"/>
      <c r="AC114" s="133"/>
      <c r="AD114" s="133"/>
      <c r="AE114" s="133"/>
      <c r="AF114" s="133"/>
      <c r="AG114" s="133"/>
      <c r="AH114" s="133"/>
      <c r="AI114" s="133"/>
      <c r="AJ114" s="133"/>
      <c r="AK114" s="133"/>
      <c r="AL114" s="133"/>
      <c r="AM114" s="133"/>
      <c r="AN114" s="133"/>
      <c r="AO114" s="133"/>
      <c r="AP114" s="133"/>
      <c r="AQ114" s="133"/>
      <c r="AR114" s="133"/>
      <c r="AS114" s="133"/>
      <c r="AT114" s="133"/>
      <c r="AU114" s="172">
        <f t="shared" si="74"/>
        <v>6000000</v>
      </c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201"/>
      <c r="BG114" s="201"/>
      <c r="BH114" s="184">
        <f>SUM(BH115:BH116)</f>
        <v>0</v>
      </c>
      <c r="BI114" s="184">
        <f t="shared" ref="BI114:BT114" si="89">SUM(BI115:BI116)</f>
        <v>602359</v>
      </c>
      <c r="BJ114" s="184">
        <f t="shared" si="89"/>
        <v>0</v>
      </c>
      <c r="BK114" s="184">
        <f t="shared" si="89"/>
        <v>342602</v>
      </c>
      <c r="BL114" s="184">
        <f t="shared" si="89"/>
        <v>0</v>
      </c>
      <c r="BM114" s="184">
        <f t="shared" si="89"/>
        <v>529074</v>
      </c>
      <c r="BN114" s="184">
        <f t="shared" si="89"/>
        <v>361760</v>
      </c>
      <c r="BO114" s="184">
        <f t="shared" si="89"/>
        <v>0</v>
      </c>
      <c r="BP114" s="184">
        <f t="shared" si="89"/>
        <v>223067</v>
      </c>
      <c r="BQ114" s="184">
        <f t="shared" si="89"/>
        <v>0</v>
      </c>
      <c r="BR114" s="184">
        <f t="shared" si="89"/>
        <v>0</v>
      </c>
      <c r="BS114" s="184">
        <f t="shared" si="89"/>
        <v>0</v>
      </c>
      <c r="BT114" s="190">
        <f t="shared" si="89"/>
        <v>2058862</v>
      </c>
      <c r="BU114" s="185">
        <f>+BT114/V114</f>
        <v>0.34314366666666668</v>
      </c>
      <c r="BV114" s="186"/>
      <c r="BX114" s="3">
        <f t="shared" si="62"/>
        <v>6000000</v>
      </c>
      <c r="BY114" s="3">
        <f t="shared" si="59"/>
        <v>3941138</v>
      </c>
      <c r="CA114" s="3">
        <f t="shared" si="63"/>
        <v>871676</v>
      </c>
      <c r="CB114" s="3">
        <f t="shared" si="64"/>
        <v>871676</v>
      </c>
      <c r="CC114" s="3">
        <f t="shared" si="65"/>
        <v>584827</v>
      </c>
      <c r="CD114" s="3">
        <f t="shared" si="66"/>
        <v>0</v>
      </c>
      <c r="CE114" s="3">
        <f t="shared" si="67"/>
        <v>584827</v>
      </c>
      <c r="CF114" s="3">
        <f t="shared" si="68"/>
        <v>1456503</v>
      </c>
      <c r="CG114" s="3">
        <f t="shared" si="78"/>
        <v>4543497</v>
      </c>
    </row>
    <row r="115" spans="1:85" ht="15" customHeight="1" x14ac:dyDescent="0.25">
      <c r="A115" s="198" t="s">
        <v>164</v>
      </c>
      <c r="B115" s="180" t="s">
        <v>197</v>
      </c>
      <c r="C115" s="180" t="s">
        <v>92</v>
      </c>
      <c r="D115" s="180"/>
      <c r="E115" s="187" t="s">
        <v>199</v>
      </c>
      <c r="F115" s="199">
        <v>3000000</v>
      </c>
      <c r="G115" s="133"/>
      <c r="H115" s="133"/>
      <c r="I115" s="133"/>
      <c r="J115" s="133"/>
      <c r="K115" s="133"/>
      <c r="L115" s="200"/>
      <c r="M115" s="133"/>
      <c r="N115" s="133"/>
      <c r="O115" s="133"/>
      <c r="P115" s="133"/>
      <c r="Q115" s="133"/>
      <c r="R115" s="133"/>
      <c r="S115" s="133"/>
      <c r="T115" s="133"/>
      <c r="U115" s="170">
        <f t="shared" si="82"/>
        <v>3000000</v>
      </c>
      <c r="V115" s="170">
        <v>3000000</v>
      </c>
      <c r="W115" s="133"/>
      <c r="X115" s="133"/>
      <c r="Y115" s="133"/>
      <c r="Z115" s="133"/>
      <c r="AA115" s="133"/>
      <c r="AB115" s="200"/>
      <c r="AC115" s="133"/>
      <c r="AD115" s="133"/>
      <c r="AE115" s="133"/>
      <c r="AF115" s="133"/>
      <c r="AG115" s="133"/>
      <c r="AH115" s="133"/>
      <c r="AI115" s="133"/>
      <c r="AJ115" s="133"/>
      <c r="AK115" s="133">
        <v>2000000</v>
      </c>
      <c r="AL115" s="133"/>
      <c r="AM115" s="133"/>
      <c r="AN115" s="133"/>
      <c r="AO115" s="133"/>
      <c r="AP115" s="133"/>
      <c r="AQ115" s="133"/>
      <c r="AR115" s="133"/>
      <c r="AS115" s="133"/>
      <c r="AT115" s="133"/>
      <c r="AU115" s="172">
        <f t="shared" si="74"/>
        <v>5000000</v>
      </c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201"/>
      <c r="BG115" s="201"/>
      <c r="BH115" s="184">
        <v>0</v>
      </c>
      <c r="BI115" s="184">
        <v>602359</v>
      </c>
      <c r="BJ115" s="184">
        <v>0</v>
      </c>
      <c r="BK115" s="184">
        <v>342602</v>
      </c>
      <c r="BL115" s="184">
        <v>0</v>
      </c>
      <c r="BM115" s="184">
        <v>529074</v>
      </c>
      <c r="BN115" s="184">
        <v>361760</v>
      </c>
      <c r="BO115" s="184">
        <v>0</v>
      </c>
      <c r="BP115" s="184">
        <v>223067</v>
      </c>
      <c r="BQ115" s="184"/>
      <c r="BR115" s="184"/>
      <c r="BS115" s="189"/>
      <c r="BT115" s="190">
        <f>SUM(BH115:BS115)</f>
        <v>2058862</v>
      </c>
      <c r="BU115"/>
      <c r="BV115"/>
      <c r="BX115" s="3">
        <f t="shared" si="62"/>
        <v>5000000</v>
      </c>
      <c r="BY115" s="3">
        <f t="shared" si="59"/>
        <v>2941138</v>
      </c>
      <c r="CA115" s="3">
        <f t="shared" si="63"/>
        <v>871676</v>
      </c>
      <c r="CB115" s="3">
        <f t="shared" si="64"/>
        <v>871676</v>
      </c>
      <c r="CC115" s="3">
        <f t="shared" si="65"/>
        <v>584827</v>
      </c>
      <c r="CD115" s="3">
        <f t="shared" si="66"/>
        <v>0</v>
      </c>
      <c r="CE115" s="3">
        <f t="shared" si="67"/>
        <v>584827</v>
      </c>
      <c r="CF115" s="3">
        <f t="shared" si="68"/>
        <v>1456503</v>
      </c>
      <c r="CG115" s="3">
        <f t="shared" si="78"/>
        <v>3543497</v>
      </c>
    </row>
    <row r="116" spans="1:85" ht="25.5" customHeight="1" x14ac:dyDescent="0.25">
      <c r="A116" s="198" t="s">
        <v>164</v>
      </c>
      <c r="B116" s="180" t="s">
        <v>197</v>
      </c>
      <c r="C116" s="180" t="s">
        <v>119</v>
      </c>
      <c r="D116" s="180"/>
      <c r="E116" s="187" t="s">
        <v>200</v>
      </c>
      <c r="F116" s="199">
        <v>3000000</v>
      </c>
      <c r="G116" s="133"/>
      <c r="H116" s="133"/>
      <c r="I116" s="133"/>
      <c r="J116" s="133"/>
      <c r="K116" s="133"/>
      <c r="L116" s="200"/>
      <c r="M116" s="133"/>
      <c r="N116" s="133"/>
      <c r="O116" s="133"/>
      <c r="P116" s="133"/>
      <c r="Q116" s="133"/>
      <c r="R116" s="133"/>
      <c r="S116" s="133"/>
      <c r="T116" s="133"/>
      <c r="U116" s="170">
        <f t="shared" si="82"/>
        <v>3000000</v>
      </c>
      <c r="V116" s="170">
        <v>3000000</v>
      </c>
      <c r="W116" s="133"/>
      <c r="X116" s="133"/>
      <c r="Y116" s="133"/>
      <c r="Z116" s="133"/>
      <c r="AA116" s="133"/>
      <c r="AB116" s="200"/>
      <c r="AC116" s="133"/>
      <c r="AD116" s="133"/>
      <c r="AE116" s="133"/>
      <c r="AF116" s="133"/>
      <c r="AG116" s="133"/>
      <c r="AH116" s="133"/>
      <c r="AI116" s="133"/>
      <c r="AJ116" s="133">
        <v>-1500000</v>
      </c>
      <c r="AK116" s="133"/>
      <c r="AL116" s="133"/>
      <c r="AM116" s="133">
        <v>-1500000</v>
      </c>
      <c r="AN116" s="133"/>
      <c r="AO116" s="133"/>
      <c r="AP116" s="133"/>
      <c r="AQ116" s="133"/>
      <c r="AR116" s="133"/>
      <c r="AS116" s="133"/>
      <c r="AT116" s="133"/>
      <c r="AU116" s="172">
        <f t="shared" si="74"/>
        <v>0</v>
      </c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201"/>
      <c r="BG116" s="201"/>
      <c r="BH116" s="184">
        <v>0</v>
      </c>
      <c r="BI116" s="184">
        <v>0</v>
      </c>
      <c r="BJ116" s="184">
        <v>0</v>
      </c>
      <c r="BK116" s="184">
        <v>0</v>
      </c>
      <c r="BL116" s="184">
        <v>0</v>
      </c>
      <c r="BM116" s="184"/>
      <c r="BN116" s="184">
        <v>0</v>
      </c>
      <c r="BO116" s="184">
        <v>0</v>
      </c>
      <c r="BP116" s="184"/>
      <c r="BQ116" s="184"/>
      <c r="BR116" s="184"/>
      <c r="BS116" s="189"/>
      <c r="BT116" s="190">
        <f>SUM(BH116:BS116)</f>
        <v>0</v>
      </c>
      <c r="BU116"/>
      <c r="BV116"/>
      <c r="BX116" s="3">
        <f t="shared" si="62"/>
        <v>0</v>
      </c>
      <c r="BY116" s="3">
        <f t="shared" si="59"/>
        <v>0</v>
      </c>
      <c r="CA116" s="3">
        <f t="shared" si="63"/>
        <v>0</v>
      </c>
      <c r="CB116" s="3">
        <f t="shared" si="64"/>
        <v>0</v>
      </c>
      <c r="CC116" s="3">
        <f t="shared" si="65"/>
        <v>0</v>
      </c>
      <c r="CD116" s="3">
        <f t="shared" si="66"/>
        <v>0</v>
      </c>
      <c r="CE116" s="3">
        <f t="shared" si="67"/>
        <v>0</v>
      </c>
      <c r="CF116" s="3">
        <f t="shared" si="68"/>
        <v>0</v>
      </c>
      <c r="CG116" s="3">
        <f t="shared" si="78"/>
        <v>0</v>
      </c>
    </row>
    <row r="117" spans="1:85" ht="15" customHeight="1" x14ac:dyDescent="0.25">
      <c r="A117" s="198" t="s">
        <v>164</v>
      </c>
      <c r="B117" s="180" t="s">
        <v>98</v>
      </c>
      <c r="C117" s="180"/>
      <c r="D117" s="180"/>
      <c r="E117" s="181" t="s">
        <v>201</v>
      </c>
      <c r="F117" s="199">
        <f>SUM(F118:F123)</f>
        <v>216326000</v>
      </c>
      <c r="G117" s="133"/>
      <c r="H117" s="133"/>
      <c r="I117" s="133"/>
      <c r="J117" s="133"/>
      <c r="K117" s="133"/>
      <c r="L117" s="200"/>
      <c r="M117" s="133"/>
      <c r="N117" s="133"/>
      <c r="O117" s="133"/>
      <c r="P117" s="133"/>
      <c r="Q117" s="133"/>
      <c r="R117" s="133"/>
      <c r="S117" s="133"/>
      <c r="T117" s="133"/>
      <c r="U117" s="170">
        <f t="shared" ref="U117:V117" si="90">SUM(U118:U123)</f>
        <v>216326000</v>
      </c>
      <c r="V117" s="170">
        <f t="shared" si="90"/>
        <v>216326000</v>
      </c>
      <c r="W117" s="133"/>
      <c r="X117" s="133"/>
      <c r="Y117" s="133"/>
      <c r="Z117" s="133"/>
      <c r="AA117" s="133"/>
      <c r="AB117" s="200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3"/>
      <c r="AT117" s="133"/>
      <c r="AU117" s="172">
        <f t="shared" si="74"/>
        <v>216326000</v>
      </c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201"/>
      <c r="BG117" s="201"/>
      <c r="BH117" s="184">
        <f>SUM(BH118:BH123)</f>
        <v>4813</v>
      </c>
      <c r="BI117" s="184">
        <f t="shared" ref="BI117:BT117" si="91">SUM(BI118:BI123)</f>
        <v>17198281</v>
      </c>
      <c r="BJ117" s="184">
        <f t="shared" si="91"/>
        <v>12519400</v>
      </c>
      <c r="BK117" s="184">
        <f t="shared" si="91"/>
        <v>23240605</v>
      </c>
      <c r="BL117" s="184">
        <f t="shared" si="91"/>
        <v>19020058</v>
      </c>
      <c r="BM117" s="184">
        <f t="shared" si="91"/>
        <v>16974879</v>
      </c>
      <c r="BN117" s="184">
        <f t="shared" si="91"/>
        <v>17722855</v>
      </c>
      <c r="BO117" s="184">
        <f t="shared" si="91"/>
        <v>17385955</v>
      </c>
      <c r="BP117" s="184">
        <f t="shared" si="91"/>
        <v>17788738</v>
      </c>
      <c r="BQ117" s="184">
        <f t="shared" si="91"/>
        <v>0</v>
      </c>
      <c r="BR117" s="184">
        <f t="shared" si="91"/>
        <v>0</v>
      </c>
      <c r="BS117" s="184">
        <f t="shared" si="91"/>
        <v>0</v>
      </c>
      <c r="BT117" s="190">
        <f t="shared" si="91"/>
        <v>141855584</v>
      </c>
      <c r="BU117" s="185">
        <f>+BT117/V117</f>
        <v>0.65574911938463243</v>
      </c>
      <c r="BV117" s="186"/>
      <c r="BX117" s="3">
        <f t="shared" si="62"/>
        <v>216326000</v>
      </c>
      <c r="BY117" s="3">
        <f t="shared" si="59"/>
        <v>74470416</v>
      </c>
      <c r="CA117" s="3">
        <f t="shared" si="63"/>
        <v>59235542</v>
      </c>
      <c r="CB117" s="3">
        <f t="shared" si="64"/>
        <v>59235542</v>
      </c>
      <c r="CC117" s="3">
        <f t="shared" si="65"/>
        <v>52897548</v>
      </c>
      <c r="CD117" s="3">
        <f t="shared" si="66"/>
        <v>0</v>
      </c>
      <c r="CE117" s="3">
        <f t="shared" si="67"/>
        <v>52897548</v>
      </c>
      <c r="CF117" s="3">
        <f t="shared" si="68"/>
        <v>112133090</v>
      </c>
      <c r="CG117" s="3">
        <f t="shared" si="78"/>
        <v>104192910</v>
      </c>
    </row>
    <row r="118" spans="1:85" ht="15" customHeight="1" x14ac:dyDescent="0.25">
      <c r="A118" s="198" t="s">
        <v>164</v>
      </c>
      <c r="B118" s="180" t="s">
        <v>98</v>
      </c>
      <c r="C118" s="180" t="s">
        <v>92</v>
      </c>
      <c r="D118" s="180"/>
      <c r="E118" s="187" t="s">
        <v>202</v>
      </c>
      <c r="F118" s="199">
        <v>126664000</v>
      </c>
      <c r="G118" s="133"/>
      <c r="H118" s="133"/>
      <c r="I118" s="133"/>
      <c r="J118" s="133"/>
      <c r="K118" s="133"/>
      <c r="L118" s="200"/>
      <c r="M118" s="133"/>
      <c r="N118" s="133"/>
      <c r="O118" s="133"/>
      <c r="P118" s="133"/>
      <c r="Q118" s="133"/>
      <c r="R118" s="133"/>
      <c r="S118" s="133"/>
      <c r="T118" s="133"/>
      <c r="U118" s="170">
        <f t="shared" si="82"/>
        <v>126664000</v>
      </c>
      <c r="V118" s="170">
        <v>126664000</v>
      </c>
      <c r="W118" s="133"/>
      <c r="X118" s="133"/>
      <c r="Y118" s="133"/>
      <c r="Z118" s="133"/>
      <c r="AA118" s="133"/>
      <c r="AB118" s="200"/>
      <c r="AC118" s="133"/>
      <c r="AD118" s="133"/>
      <c r="AE118" s="133"/>
      <c r="AF118" s="133"/>
      <c r="AG118" s="133"/>
      <c r="AH118" s="133"/>
      <c r="AI118" s="133"/>
      <c r="AJ118" s="133"/>
      <c r="AK118" s="133"/>
      <c r="AL118" s="133"/>
      <c r="AM118" s="133">
        <v>-10555000</v>
      </c>
      <c r="AN118" s="133"/>
      <c r="AO118" s="133"/>
      <c r="AP118" s="133"/>
      <c r="AQ118" s="133"/>
      <c r="AR118" s="133"/>
      <c r="AS118" s="133"/>
      <c r="AT118" s="133"/>
      <c r="AU118" s="172">
        <f t="shared" si="74"/>
        <v>116109000</v>
      </c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201"/>
      <c r="BG118" s="201"/>
      <c r="BH118" s="184">
        <v>0</v>
      </c>
      <c r="BI118" s="184">
        <v>16386300</v>
      </c>
      <c r="BJ118" s="184">
        <v>4724300</v>
      </c>
      <c r="BK118" s="184">
        <v>10555300</v>
      </c>
      <c r="BL118" s="184">
        <v>10555300</v>
      </c>
      <c r="BM118" s="184">
        <v>10555300</v>
      </c>
      <c r="BN118" s="184">
        <v>10555300</v>
      </c>
      <c r="BO118" s="184">
        <v>10555300</v>
      </c>
      <c r="BP118" s="184">
        <v>10555300</v>
      </c>
      <c r="BQ118" s="184"/>
      <c r="BR118" s="184"/>
      <c r="BS118" s="189"/>
      <c r="BT118" s="190">
        <f t="shared" ref="BT118:BT123" si="92">SUM(BH118:BS118)</f>
        <v>84442400</v>
      </c>
      <c r="BU118"/>
      <c r="BV118"/>
      <c r="BX118" s="3">
        <f t="shared" si="62"/>
        <v>116109000</v>
      </c>
      <c r="BY118" s="3">
        <f t="shared" si="59"/>
        <v>31666600</v>
      </c>
      <c r="CA118" s="3">
        <f t="shared" si="63"/>
        <v>31665900</v>
      </c>
      <c r="CB118" s="3">
        <f t="shared" si="64"/>
        <v>31665900</v>
      </c>
      <c r="CC118" s="3">
        <f t="shared" si="65"/>
        <v>31665900</v>
      </c>
      <c r="CD118" s="3">
        <f t="shared" si="66"/>
        <v>0</v>
      </c>
      <c r="CE118" s="3">
        <f t="shared" si="67"/>
        <v>31665900</v>
      </c>
      <c r="CF118" s="3">
        <f t="shared" si="68"/>
        <v>63331800</v>
      </c>
      <c r="CG118" s="3">
        <f t="shared" si="78"/>
        <v>52777200</v>
      </c>
    </row>
    <row r="119" spans="1:85" ht="15" customHeight="1" x14ac:dyDescent="0.25">
      <c r="A119" s="198" t="s">
        <v>164</v>
      </c>
      <c r="B119" s="180" t="s">
        <v>98</v>
      </c>
      <c r="C119" s="180" t="s">
        <v>117</v>
      </c>
      <c r="D119" s="180"/>
      <c r="E119" s="187" t="s">
        <v>203</v>
      </c>
      <c r="F119" s="199">
        <v>73897000</v>
      </c>
      <c r="G119" s="133"/>
      <c r="H119" s="133"/>
      <c r="I119" s="133"/>
      <c r="J119" s="133"/>
      <c r="K119" s="133"/>
      <c r="L119" s="200"/>
      <c r="M119" s="133"/>
      <c r="N119" s="133"/>
      <c r="O119" s="133"/>
      <c r="P119" s="133"/>
      <c r="Q119" s="133"/>
      <c r="R119" s="133"/>
      <c r="S119" s="133"/>
      <c r="T119" s="133"/>
      <c r="U119" s="170">
        <f t="shared" si="82"/>
        <v>73897000</v>
      </c>
      <c r="V119" s="170">
        <v>73897000</v>
      </c>
      <c r="W119" s="133"/>
      <c r="X119" s="133"/>
      <c r="Y119" s="133"/>
      <c r="Z119" s="133"/>
      <c r="AA119" s="133"/>
      <c r="AB119" s="200"/>
      <c r="AC119" s="133"/>
      <c r="AD119" s="133"/>
      <c r="AE119" s="133"/>
      <c r="AF119" s="133"/>
      <c r="AG119" s="133"/>
      <c r="AH119" s="133"/>
      <c r="AI119" s="133"/>
      <c r="AJ119" s="133">
        <v>-9370000</v>
      </c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3"/>
      <c r="AU119" s="172">
        <f t="shared" si="74"/>
        <v>64527000</v>
      </c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201"/>
      <c r="BG119" s="201"/>
      <c r="BH119" s="184">
        <v>0</v>
      </c>
      <c r="BI119" s="184">
        <v>165716</v>
      </c>
      <c r="BJ119" s="184">
        <v>5831000</v>
      </c>
      <c r="BK119" s="184">
        <v>11741820</v>
      </c>
      <c r="BL119" s="184">
        <v>5871117</v>
      </c>
      <c r="BM119" s="184">
        <v>5871279</v>
      </c>
      <c r="BN119" s="184">
        <v>5677042</v>
      </c>
      <c r="BO119" s="184">
        <v>5871472</v>
      </c>
      <c r="BP119" s="184">
        <v>5871722</v>
      </c>
      <c r="BQ119" s="184"/>
      <c r="BR119" s="184"/>
      <c r="BS119" s="189"/>
      <c r="BT119" s="190">
        <f t="shared" si="92"/>
        <v>46901168</v>
      </c>
      <c r="BU119"/>
      <c r="BV119"/>
      <c r="BX119" s="3">
        <f t="shared" si="62"/>
        <v>64527000</v>
      </c>
      <c r="BY119" s="3">
        <f t="shared" si="59"/>
        <v>17625832</v>
      </c>
      <c r="CA119" s="3">
        <f t="shared" si="63"/>
        <v>23484216</v>
      </c>
      <c r="CB119" s="3">
        <f t="shared" si="64"/>
        <v>23484216</v>
      </c>
      <c r="CC119" s="3">
        <f t="shared" si="65"/>
        <v>17420236</v>
      </c>
      <c r="CD119" s="3">
        <f t="shared" si="66"/>
        <v>0</v>
      </c>
      <c r="CE119" s="3">
        <f t="shared" si="67"/>
        <v>17420236</v>
      </c>
      <c r="CF119" s="3">
        <f t="shared" si="68"/>
        <v>40904452</v>
      </c>
      <c r="CG119" s="3">
        <f t="shared" si="78"/>
        <v>23622548</v>
      </c>
    </row>
    <row r="120" spans="1:85" ht="15" customHeight="1" x14ac:dyDescent="0.25">
      <c r="A120" s="198" t="s">
        <v>164</v>
      </c>
      <c r="B120" s="180" t="s">
        <v>98</v>
      </c>
      <c r="C120" s="180" t="s">
        <v>147</v>
      </c>
      <c r="D120" s="180"/>
      <c r="E120" s="187" t="s">
        <v>204</v>
      </c>
      <c r="F120" s="199">
        <v>1000000</v>
      </c>
      <c r="G120" s="133"/>
      <c r="H120" s="133"/>
      <c r="I120" s="133"/>
      <c r="J120" s="133"/>
      <c r="K120" s="133"/>
      <c r="L120" s="200"/>
      <c r="M120" s="133"/>
      <c r="N120" s="133"/>
      <c r="O120" s="133"/>
      <c r="P120" s="133"/>
      <c r="Q120" s="133"/>
      <c r="R120" s="133"/>
      <c r="S120" s="133"/>
      <c r="T120" s="133"/>
      <c r="U120" s="170">
        <f t="shared" si="82"/>
        <v>1000000</v>
      </c>
      <c r="V120" s="170">
        <v>1000000</v>
      </c>
      <c r="W120" s="133"/>
      <c r="X120" s="133"/>
      <c r="Y120" s="133"/>
      <c r="Z120" s="133"/>
      <c r="AA120" s="133">
        <v>2000000</v>
      </c>
      <c r="AB120" s="200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>
        <v>2000000</v>
      </c>
      <c r="AN120" s="133"/>
      <c r="AO120" s="133"/>
      <c r="AP120" s="133"/>
      <c r="AQ120" s="133"/>
      <c r="AR120" s="133"/>
      <c r="AS120" s="133"/>
      <c r="AT120" s="133"/>
      <c r="AU120" s="172">
        <f t="shared" si="74"/>
        <v>5000000</v>
      </c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201"/>
      <c r="BG120" s="201"/>
      <c r="BH120" s="184">
        <v>4813</v>
      </c>
      <c r="BI120" s="184">
        <v>182165</v>
      </c>
      <c r="BJ120" s="184">
        <v>0</v>
      </c>
      <c r="BK120" s="184">
        <v>15285</v>
      </c>
      <c r="BL120" s="184">
        <v>1629541</v>
      </c>
      <c r="BM120" s="184">
        <v>48300</v>
      </c>
      <c r="BN120" s="184">
        <v>109746</v>
      </c>
      <c r="BO120" s="184">
        <v>15083</v>
      </c>
      <c r="BP120" s="184">
        <v>472046</v>
      </c>
      <c r="BQ120" s="184"/>
      <c r="BR120" s="184"/>
      <c r="BS120" s="189"/>
      <c r="BT120" s="190">
        <f t="shared" si="92"/>
        <v>2476979</v>
      </c>
      <c r="BU120"/>
      <c r="BV120"/>
      <c r="BX120" s="3">
        <f t="shared" si="62"/>
        <v>5000000</v>
      </c>
      <c r="BY120" s="3">
        <f t="shared" si="59"/>
        <v>2523021</v>
      </c>
      <c r="CA120" s="3">
        <f t="shared" si="63"/>
        <v>1693126</v>
      </c>
      <c r="CB120" s="3">
        <f t="shared" si="64"/>
        <v>1693126</v>
      </c>
      <c r="CC120" s="3">
        <f t="shared" si="65"/>
        <v>596875</v>
      </c>
      <c r="CD120" s="3">
        <f t="shared" si="66"/>
        <v>0</v>
      </c>
      <c r="CE120" s="3">
        <f t="shared" si="67"/>
        <v>596875</v>
      </c>
      <c r="CF120" s="3">
        <f t="shared" si="68"/>
        <v>2290001</v>
      </c>
      <c r="CG120" s="3">
        <f t="shared" si="78"/>
        <v>2709999</v>
      </c>
    </row>
    <row r="121" spans="1:85" ht="15" customHeight="1" x14ac:dyDescent="0.25">
      <c r="A121" s="198" t="s">
        <v>164</v>
      </c>
      <c r="B121" s="180" t="s">
        <v>98</v>
      </c>
      <c r="C121" s="180" t="s">
        <v>205</v>
      </c>
      <c r="D121" s="180"/>
      <c r="E121" s="187" t="s">
        <v>206</v>
      </c>
      <c r="F121" s="199">
        <v>9000000</v>
      </c>
      <c r="G121" s="133"/>
      <c r="H121" s="133"/>
      <c r="I121" s="133"/>
      <c r="J121" s="133"/>
      <c r="K121" s="133"/>
      <c r="L121" s="200"/>
      <c r="M121" s="133"/>
      <c r="N121" s="133"/>
      <c r="O121" s="133"/>
      <c r="P121" s="133"/>
      <c r="Q121" s="133"/>
      <c r="R121" s="133"/>
      <c r="S121" s="133"/>
      <c r="T121" s="133"/>
      <c r="U121" s="170">
        <f t="shared" si="82"/>
        <v>9000000</v>
      </c>
      <c r="V121" s="170">
        <v>9000000</v>
      </c>
      <c r="W121" s="133"/>
      <c r="X121" s="133"/>
      <c r="Y121" s="133"/>
      <c r="Z121" s="133"/>
      <c r="AA121" s="133">
        <v>-2000000</v>
      </c>
      <c r="AB121" s="200"/>
      <c r="AC121" s="133"/>
      <c r="AD121" s="133"/>
      <c r="AE121" s="133"/>
      <c r="AF121" s="133"/>
      <c r="AG121" s="133"/>
      <c r="AH121" s="133"/>
      <c r="AI121" s="133"/>
      <c r="AJ121" s="133">
        <v>-2833000</v>
      </c>
      <c r="AK121" s="133"/>
      <c r="AL121" s="133">
        <v>500000</v>
      </c>
      <c r="AM121" s="133"/>
      <c r="AN121" s="133"/>
      <c r="AO121" s="133"/>
      <c r="AP121" s="133"/>
      <c r="AQ121" s="133"/>
      <c r="AR121" s="133"/>
      <c r="AS121" s="133"/>
      <c r="AT121" s="133"/>
      <c r="AU121" s="172">
        <f t="shared" si="74"/>
        <v>4667000</v>
      </c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201"/>
      <c r="BG121" s="201"/>
      <c r="BH121" s="184">
        <v>0</v>
      </c>
      <c r="BI121" s="184"/>
      <c r="BJ121" s="184">
        <v>1500000</v>
      </c>
      <c r="BK121" s="184"/>
      <c r="BL121" s="184">
        <v>500000</v>
      </c>
      <c r="BM121" s="184">
        <v>500000</v>
      </c>
      <c r="BN121" s="184">
        <v>916667</v>
      </c>
      <c r="BO121" s="184">
        <v>250000</v>
      </c>
      <c r="BP121" s="184">
        <v>250000</v>
      </c>
      <c r="BQ121" s="184"/>
      <c r="BR121" s="184"/>
      <c r="BS121" s="189"/>
      <c r="BT121" s="190">
        <f t="shared" si="92"/>
        <v>3916667</v>
      </c>
      <c r="BU121"/>
      <c r="BV121"/>
      <c r="BX121" s="3">
        <f t="shared" si="62"/>
        <v>4667000</v>
      </c>
      <c r="BY121" s="3">
        <f t="shared" si="59"/>
        <v>750333</v>
      </c>
      <c r="CA121" s="3">
        <f t="shared" si="63"/>
        <v>1000000</v>
      </c>
      <c r="CB121" s="3">
        <f t="shared" si="64"/>
        <v>1000000</v>
      </c>
      <c r="CC121" s="3">
        <f t="shared" si="65"/>
        <v>1416667</v>
      </c>
      <c r="CD121" s="3">
        <f t="shared" si="66"/>
        <v>0</v>
      </c>
      <c r="CE121" s="3">
        <f t="shared" si="67"/>
        <v>1416667</v>
      </c>
      <c r="CF121" s="3">
        <f t="shared" si="68"/>
        <v>2416667</v>
      </c>
      <c r="CG121" s="3">
        <f t="shared" si="78"/>
        <v>2250333</v>
      </c>
    </row>
    <row r="122" spans="1:85" ht="25.5" customHeight="1" x14ac:dyDescent="0.25">
      <c r="A122" s="198" t="s">
        <v>164</v>
      </c>
      <c r="B122" s="180" t="s">
        <v>98</v>
      </c>
      <c r="C122" s="180" t="s">
        <v>207</v>
      </c>
      <c r="D122" s="180"/>
      <c r="E122" s="187" t="s">
        <v>208</v>
      </c>
      <c r="F122" s="199">
        <v>195000</v>
      </c>
      <c r="G122" s="133"/>
      <c r="H122" s="133"/>
      <c r="I122" s="133"/>
      <c r="J122" s="133"/>
      <c r="K122" s="133"/>
      <c r="L122" s="200"/>
      <c r="M122" s="133"/>
      <c r="N122" s="133"/>
      <c r="O122" s="133"/>
      <c r="P122" s="133"/>
      <c r="Q122" s="133"/>
      <c r="R122" s="133"/>
      <c r="S122" s="133"/>
      <c r="T122" s="133"/>
      <c r="U122" s="170">
        <f t="shared" si="82"/>
        <v>195000</v>
      </c>
      <c r="V122" s="170">
        <v>195000</v>
      </c>
      <c r="W122" s="133"/>
      <c r="X122" s="133"/>
      <c r="Y122" s="133"/>
      <c r="Z122" s="133"/>
      <c r="AA122" s="133"/>
      <c r="AB122" s="200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33">
        <v>600000</v>
      </c>
      <c r="AM122" s="133">
        <v>-389000</v>
      </c>
      <c r="AN122" s="133"/>
      <c r="AO122" s="133"/>
      <c r="AP122" s="133"/>
      <c r="AQ122" s="133"/>
      <c r="AR122" s="133"/>
      <c r="AS122" s="133"/>
      <c r="AT122" s="133"/>
      <c r="AU122" s="172">
        <f t="shared" si="74"/>
        <v>406000</v>
      </c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201"/>
      <c r="BG122" s="201"/>
      <c r="BH122" s="184">
        <v>0</v>
      </c>
      <c r="BI122" s="184"/>
      <c r="BJ122" s="184"/>
      <c r="BK122" s="184"/>
      <c r="BL122" s="184"/>
      <c r="BM122" s="184">
        <v>0</v>
      </c>
      <c r="BN122" s="184"/>
      <c r="BO122" s="184">
        <v>230000</v>
      </c>
      <c r="BP122" s="184">
        <v>175570</v>
      </c>
      <c r="BQ122" s="184"/>
      <c r="BR122" s="184"/>
      <c r="BS122" s="189"/>
      <c r="BT122" s="190">
        <f t="shared" si="92"/>
        <v>405570</v>
      </c>
      <c r="BU122"/>
      <c r="BV122"/>
      <c r="BX122" s="3">
        <f t="shared" si="62"/>
        <v>406000</v>
      </c>
      <c r="BY122" s="3">
        <f t="shared" si="59"/>
        <v>430</v>
      </c>
      <c r="CA122" s="3">
        <f t="shared" si="63"/>
        <v>0</v>
      </c>
      <c r="CB122" s="3">
        <f t="shared" si="64"/>
        <v>0</v>
      </c>
      <c r="CC122" s="3">
        <f t="shared" si="65"/>
        <v>405570</v>
      </c>
      <c r="CD122" s="3">
        <f t="shared" si="66"/>
        <v>0</v>
      </c>
      <c r="CE122" s="3">
        <f t="shared" si="67"/>
        <v>405570</v>
      </c>
      <c r="CF122" s="3">
        <f t="shared" si="68"/>
        <v>405570</v>
      </c>
      <c r="CG122" s="3">
        <f t="shared" si="78"/>
        <v>430</v>
      </c>
    </row>
    <row r="123" spans="1:85" ht="15" customHeight="1" x14ac:dyDescent="0.25">
      <c r="A123" s="198" t="s">
        <v>164</v>
      </c>
      <c r="B123" s="180" t="s">
        <v>98</v>
      </c>
      <c r="C123" s="180" t="s">
        <v>195</v>
      </c>
      <c r="D123" s="180"/>
      <c r="E123" s="187" t="s">
        <v>104</v>
      </c>
      <c r="F123" s="199">
        <v>5570000</v>
      </c>
      <c r="G123" s="133"/>
      <c r="H123" s="133"/>
      <c r="I123" s="133"/>
      <c r="J123" s="133"/>
      <c r="K123" s="133"/>
      <c r="L123" s="200"/>
      <c r="M123" s="133"/>
      <c r="N123" s="133"/>
      <c r="O123" s="133"/>
      <c r="P123" s="133"/>
      <c r="Q123" s="133"/>
      <c r="R123" s="133"/>
      <c r="S123" s="133"/>
      <c r="T123" s="133"/>
      <c r="U123" s="170">
        <f t="shared" si="82"/>
        <v>5570000</v>
      </c>
      <c r="V123" s="170">
        <v>5570000</v>
      </c>
      <c r="W123" s="133"/>
      <c r="X123" s="133"/>
      <c r="Y123" s="133"/>
      <c r="Z123" s="133"/>
      <c r="AA123" s="133"/>
      <c r="AB123" s="200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>
        <v>-464000</v>
      </c>
      <c r="AN123" s="133"/>
      <c r="AO123" s="133"/>
      <c r="AP123" s="133"/>
      <c r="AQ123" s="133"/>
      <c r="AR123" s="133"/>
      <c r="AS123" s="133"/>
      <c r="AT123" s="133"/>
      <c r="AU123" s="172">
        <f t="shared" si="74"/>
        <v>5106000</v>
      </c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201"/>
      <c r="BG123" s="201"/>
      <c r="BH123" s="184">
        <v>0</v>
      </c>
      <c r="BI123" s="184">
        <v>464100</v>
      </c>
      <c r="BJ123" s="184">
        <v>464100</v>
      </c>
      <c r="BK123" s="184">
        <v>928200</v>
      </c>
      <c r="BL123" s="184">
        <v>464100</v>
      </c>
      <c r="BM123" s="184"/>
      <c r="BN123" s="184">
        <v>464100</v>
      </c>
      <c r="BO123" s="184">
        <v>464100</v>
      </c>
      <c r="BP123" s="184">
        <v>464100</v>
      </c>
      <c r="BQ123" s="184"/>
      <c r="BR123" s="184"/>
      <c r="BS123" s="189"/>
      <c r="BT123" s="190">
        <f t="shared" si="92"/>
        <v>3712800</v>
      </c>
      <c r="BU123"/>
      <c r="BV123"/>
      <c r="BX123" s="3">
        <f t="shared" si="62"/>
        <v>5106000</v>
      </c>
      <c r="BY123" s="3">
        <f t="shared" si="59"/>
        <v>1393200</v>
      </c>
      <c r="CA123" s="3">
        <f t="shared" si="63"/>
        <v>1392300</v>
      </c>
      <c r="CB123" s="3">
        <f t="shared" si="64"/>
        <v>1392300</v>
      </c>
      <c r="CC123" s="3">
        <f t="shared" si="65"/>
        <v>1392300</v>
      </c>
      <c r="CD123" s="3">
        <f t="shared" si="66"/>
        <v>0</v>
      </c>
      <c r="CE123" s="3">
        <f t="shared" si="67"/>
        <v>1392300</v>
      </c>
      <c r="CF123" s="3">
        <f t="shared" si="68"/>
        <v>2784600</v>
      </c>
      <c r="CG123" s="3">
        <f t="shared" si="78"/>
        <v>2321400</v>
      </c>
    </row>
    <row r="124" spans="1:85" ht="15" customHeight="1" x14ac:dyDescent="0.25">
      <c r="A124" s="198" t="s">
        <v>164</v>
      </c>
      <c r="B124" s="180" t="s">
        <v>209</v>
      </c>
      <c r="C124" s="180"/>
      <c r="D124" s="180"/>
      <c r="E124" s="181" t="s">
        <v>210</v>
      </c>
      <c r="F124" s="199">
        <f>SUM(F125:F126)</f>
        <v>21640000</v>
      </c>
      <c r="G124" s="133"/>
      <c r="H124" s="133"/>
      <c r="I124" s="133"/>
      <c r="J124" s="133"/>
      <c r="K124" s="133"/>
      <c r="L124" s="200"/>
      <c r="M124" s="133"/>
      <c r="N124" s="133"/>
      <c r="O124" s="133"/>
      <c r="P124" s="133"/>
      <c r="Q124" s="133"/>
      <c r="R124" s="133"/>
      <c r="S124" s="133"/>
      <c r="T124" s="133"/>
      <c r="U124" s="170">
        <f t="shared" ref="U124:V124" si="93">SUM(U125:U126)</f>
        <v>21640000</v>
      </c>
      <c r="V124" s="170">
        <f t="shared" si="93"/>
        <v>21640000</v>
      </c>
      <c r="W124" s="133"/>
      <c r="X124" s="133"/>
      <c r="Y124" s="133"/>
      <c r="Z124" s="133"/>
      <c r="AA124" s="133"/>
      <c r="AB124" s="200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3"/>
      <c r="AS124" s="133"/>
      <c r="AT124" s="133"/>
      <c r="AU124" s="172">
        <f t="shared" si="74"/>
        <v>21640000</v>
      </c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201"/>
      <c r="BG124" s="201"/>
      <c r="BH124" s="184">
        <f>SUM(BH125:BH126)</f>
        <v>1633357</v>
      </c>
      <c r="BI124" s="184">
        <f t="shared" ref="BI124:BT124" si="94">SUM(BI125:BI126)</f>
        <v>1820368</v>
      </c>
      <c r="BJ124" s="184">
        <f t="shared" si="94"/>
        <v>1817751</v>
      </c>
      <c r="BK124" s="184">
        <f t="shared" si="94"/>
        <v>1819637</v>
      </c>
      <c r="BL124" s="184">
        <f t="shared" si="94"/>
        <v>1821513</v>
      </c>
      <c r="BM124" s="184">
        <f t="shared" si="94"/>
        <v>1823715</v>
      </c>
      <c r="BN124" s="184">
        <f>SUM(BN125:BN126)</f>
        <v>1838352</v>
      </c>
      <c r="BO124" s="184">
        <f t="shared" si="94"/>
        <v>1832766</v>
      </c>
      <c r="BP124" s="184">
        <f t="shared" si="94"/>
        <v>1829740</v>
      </c>
      <c r="BQ124" s="184">
        <f t="shared" si="94"/>
        <v>0</v>
      </c>
      <c r="BR124" s="184">
        <f t="shared" si="94"/>
        <v>0</v>
      </c>
      <c r="BS124" s="184">
        <f t="shared" si="94"/>
        <v>0</v>
      </c>
      <c r="BT124" s="190">
        <f t="shared" si="94"/>
        <v>16237199</v>
      </c>
      <c r="BU124" s="185">
        <f>+BT124/V124</f>
        <v>0.75033267097966727</v>
      </c>
      <c r="BV124" s="186"/>
      <c r="BX124" s="3">
        <f t="shared" si="62"/>
        <v>21640000</v>
      </c>
      <c r="BY124" s="3">
        <f t="shared" si="59"/>
        <v>5402801</v>
      </c>
      <c r="CA124" s="3">
        <f t="shared" si="63"/>
        <v>5464865</v>
      </c>
      <c r="CB124" s="3">
        <f t="shared" si="64"/>
        <v>5464865</v>
      </c>
      <c r="CC124" s="3">
        <f t="shared" si="65"/>
        <v>5500858</v>
      </c>
      <c r="CD124" s="3">
        <f t="shared" si="66"/>
        <v>0</v>
      </c>
      <c r="CE124" s="3">
        <f t="shared" si="67"/>
        <v>5500858</v>
      </c>
      <c r="CF124" s="3">
        <f t="shared" si="68"/>
        <v>10965723</v>
      </c>
      <c r="CG124" s="3">
        <f t="shared" si="78"/>
        <v>10674277</v>
      </c>
    </row>
    <row r="125" spans="1:85" ht="15" customHeight="1" x14ac:dyDescent="0.25">
      <c r="A125" s="198" t="s">
        <v>164</v>
      </c>
      <c r="B125" s="180" t="s">
        <v>209</v>
      </c>
      <c r="C125" s="180" t="s">
        <v>117</v>
      </c>
      <c r="D125" s="180"/>
      <c r="E125" s="187" t="s">
        <v>211</v>
      </c>
      <c r="F125" s="199">
        <v>19640000</v>
      </c>
      <c r="G125" s="133"/>
      <c r="H125" s="133"/>
      <c r="I125" s="133"/>
      <c r="J125" s="133"/>
      <c r="K125" s="133"/>
      <c r="L125" s="200"/>
      <c r="M125" s="133"/>
      <c r="N125" s="133"/>
      <c r="O125" s="133"/>
      <c r="P125" s="133"/>
      <c r="Q125" s="133"/>
      <c r="R125" s="133"/>
      <c r="S125" s="133"/>
      <c r="T125" s="133"/>
      <c r="U125" s="170">
        <f t="shared" si="82"/>
        <v>19640000</v>
      </c>
      <c r="V125" s="170">
        <v>19640000</v>
      </c>
      <c r="W125" s="133"/>
      <c r="X125" s="133"/>
      <c r="Y125" s="133"/>
      <c r="Z125" s="133"/>
      <c r="AA125" s="133"/>
      <c r="AB125" s="200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>
        <v>300000</v>
      </c>
      <c r="AN125" s="133"/>
      <c r="AO125" s="133"/>
      <c r="AP125" s="133"/>
      <c r="AQ125" s="133"/>
      <c r="AR125" s="133"/>
      <c r="AS125" s="133"/>
      <c r="AT125" s="133"/>
      <c r="AU125" s="172">
        <f t="shared" si="74"/>
        <v>19940000</v>
      </c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201"/>
      <c r="BG125" s="201"/>
      <c r="BH125" s="184">
        <v>1633357</v>
      </c>
      <c r="BI125" s="184">
        <v>1654125</v>
      </c>
      <c r="BJ125" s="184">
        <v>1651508</v>
      </c>
      <c r="BK125" s="184">
        <v>1653394</v>
      </c>
      <c r="BL125" s="184">
        <v>1655270</v>
      </c>
      <c r="BM125" s="184">
        <v>1657472</v>
      </c>
      <c r="BN125" s="184">
        <v>1672109</v>
      </c>
      <c r="BO125" s="184">
        <v>1666523</v>
      </c>
      <c r="BP125" s="184">
        <v>1663497</v>
      </c>
      <c r="BQ125" s="184"/>
      <c r="BR125" s="184"/>
      <c r="BS125" s="189"/>
      <c r="BT125" s="190">
        <f>SUM(BH125:BS125)</f>
        <v>14907255</v>
      </c>
      <c r="BU125"/>
      <c r="BV125"/>
      <c r="BX125" s="3">
        <f t="shared" si="62"/>
        <v>19940000</v>
      </c>
      <c r="BY125" s="3">
        <f t="shared" si="59"/>
        <v>5032745</v>
      </c>
      <c r="CA125" s="3">
        <f t="shared" si="63"/>
        <v>4966136</v>
      </c>
      <c r="CB125" s="3">
        <f t="shared" si="64"/>
        <v>4966136</v>
      </c>
      <c r="CC125" s="3">
        <f t="shared" si="65"/>
        <v>5002129</v>
      </c>
      <c r="CD125" s="3">
        <f t="shared" si="66"/>
        <v>0</v>
      </c>
      <c r="CE125" s="3">
        <f t="shared" si="67"/>
        <v>5002129</v>
      </c>
      <c r="CF125" s="3">
        <f t="shared" si="68"/>
        <v>9968265</v>
      </c>
      <c r="CG125" s="3">
        <f t="shared" si="78"/>
        <v>9971735</v>
      </c>
    </row>
    <row r="126" spans="1:85" ht="15" customHeight="1" x14ac:dyDescent="0.25">
      <c r="A126" s="198" t="s">
        <v>164</v>
      </c>
      <c r="B126" s="180" t="s">
        <v>209</v>
      </c>
      <c r="C126" s="180" t="s">
        <v>143</v>
      </c>
      <c r="D126" s="180"/>
      <c r="E126" s="187" t="s">
        <v>212</v>
      </c>
      <c r="F126" s="199">
        <v>2000000</v>
      </c>
      <c r="G126" s="133"/>
      <c r="H126" s="133"/>
      <c r="I126" s="133"/>
      <c r="J126" s="133"/>
      <c r="K126" s="133"/>
      <c r="L126" s="200"/>
      <c r="M126" s="133"/>
      <c r="N126" s="133"/>
      <c r="O126" s="133"/>
      <c r="P126" s="133"/>
      <c r="Q126" s="133"/>
      <c r="R126" s="133"/>
      <c r="S126" s="133"/>
      <c r="T126" s="133"/>
      <c r="U126" s="170">
        <f t="shared" si="82"/>
        <v>2000000</v>
      </c>
      <c r="V126" s="170">
        <v>2000000</v>
      </c>
      <c r="W126" s="133"/>
      <c r="X126" s="133"/>
      <c r="Y126" s="133"/>
      <c r="Z126" s="133"/>
      <c r="AA126" s="133"/>
      <c r="AB126" s="200"/>
      <c r="AC126" s="133"/>
      <c r="AD126" s="133"/>
      <c r="AE126" s="133"/>
      <c r="AF126" s="133"/>
      <c r="AG126" s="133"/>
      <c r="AH126" s="133"/>
      <c r="AI126" s="133"/>
      <c r="AJ126" s="133">
        <v>-5000</v>
      </c>
      <c r="AK126" s="133"/>
      <c r="AL126" s="133"/>
      <c r="AM126" s="133"/>
      <c r="AN126" s="133"/>
      <c r="AO126" s="133"/>
      <c r="AP126" s="133"/>
      <c r="AQ126" s="133"/>
      <c r="AR126" s="133"/>
      <c r="AS126" s="133"/>
      <c r="AT126" s="133"/>
      <c r="AU126" s="172">
        <f t="shared" si="74"/>
        <v>1995000</v>
      </c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201"/>
      <c r="BG126" s="201"/>
      <c r="BH126" s="184">
        <v>0</v>
      </c>
      <c r="BI126" s="184">
        <v>166243</v>
      </c>
      <c r="BJ126" s="184">
        <v>166243</v>
      </c>
      <c r="BK126" s="184">
        <v>166243</v>
      </c>
      <c r="BL126" s="184">
        <v>166243</v>
      </c>
      <c r="BM126" s="184">
        <v>166243</v>
      </c>
      <c r="BN126" s="184">
        <v>166243</v>
      </c>
      <c r="BO126" s="184">
        <v>166243</v>
      </c>
      <c r="BP126" s="184">
        <v>166243</v>
      </c>
      <c r="BQ126" s="184"/>
      <c r="BR126" s="184"/>
      <c r="BS126" s="189"/>
      <c r="BT126" s="190">
        <f>SUM(BH126:BS126)</f>
        <v>1329944</v>
      </c>
      <c r="BU126"/>
      <c r="BV126"/>
      <c r="BX126" s="3">
        <f t="shared" si="62"/>
        <v>1995000</v>
      </c>
      <c r="BY126" s="3">
        <f t="shared" si="59"/>
        <v>665056</v>
      </c>
      <c r="CA126" s="3">
        <f t="shared" si="63"/>
        <v>498729</v>
      </c>
      <c r="CB126" s="3">
        <f t="shared" si="64"/>
        <v>498729</v>
      </c>
      <c r="CC126" s="3">
        <f t="shared" si="65"/>
        <v>498729</v>
      </c>
      <c r="CD126" s="3">
        <f t="shared" si="66"/>
        <v>0</v>
      </c>
      <c r="CE126" s="3">
        <f t="shared" si="67"/>
        <v>498729</v>
      </c>
      <c r="CF126" s="3">
        <f t="shared" si="68"/>
        <v>997458</v>
      </c>
      <c r="CG126" s="3">
        <f t="shared" si="78"/>
        <v>997542</v>
      </c>
    </row>
    <row r="127" spans="1:85" ht="15" customHeight="1" x14ac:dyDescent="0.25">
      <c r="A127" s="198" t="s">
        <v>164</v>
      </c>
      <c r="B127" s="180" t="s">
        <v>106</v>
      </c>
      <c r="C127" s="180"/>
      <c r="D127" s="180"/>
      <c r="E127" s="181" t="s">
        <v>213</v>
      </c>
      <c r="F127" s="199">
        <f>SUM(F128)</f>
        <v>17500000</v>
      </c>
      <c r="G127" s="133"/>
      <c r="H127" s="133"/>
      <c r="I127" s="133"/>
      <c r="J127" s="133"/>
      <c r="K127" s="133"/>
      <c r="L127" s="200"/>
      <c r="M127" s="133"/>
      <c r="N127" s="133"/>
      <c r="O127" s="133"/>
      <c r="P127" s="133"/>
      <c r="Q127" s="133"/>
      <c r="R127" s="133"/>
      <c r="S127" s="133"/>
      <c r="T127" s="133"/>
      <c r="U127" s="170">
        <f t="shared" ref="U127:V127" si="95">SUM(U128)</f>
        <v>17500000</v>
      </c>
      <c r="V127" s="170">
        <f t="shared" si="95"/>
        <v>17500000</v>
      </c>
      <c r="W127" s="133"/>
      <c r="X127" s="133"/>
      <c r="Y127" s="133"/>
      <c r="Z127" s="133"/>
      <c r="AA127" s="133"/>
      <c r="AB127" s="200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3"/>
      <c r="AP127" s="133"/>
      <c r="AQ127" s="133"/>
      <c r="AR127" s="133"/>
      <c r="AS127" s="133"/>
      <c r="AT127" s="133"/>
      <c r="AU127" s="172">
        <f t="shared" si="74"/>
        <v>17500000</v>
      </c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201"/>
      <c r="BG127" s="201"/>
      <c r="BH127" s="184">
        <f>SUM(BH128)</f>
        <v>0</v>
      </c>
      <c r="BI127" s="184">
        <f t="shared" ref="BI127:BT127" si="96">SUM(BI128)</f>
        <v>9965789</v>
      </c>
      <c r="BJ127" s="184">
        <f t="shared" si="96"/>
        <v>0</v>
      </c>
      <c r="BK127" s="184">
        <f t="shared" si="96"/>
        <v>3429906</v>
      </c>
      <c r="BL127" s="184">
        <f t="shared" si="96"/>
        <v>0</v>
      </c>
      <c r="BM127" s="184">
        <f t="shared" si="96"/>
        <v>0</v>
      </c>
      <c r="BN127" s="184">
        <f t="shared" si="96"/>
        <v>0</v>
      </c>
      <c r="BO127" s="184">
        <f t="shared" si="96"/>
        <v>0</v>
      </c>
      <c r="BP127" s="184">
        <f t="shared" si="96"/>
        <v>0</v>
      </c>
      <c r="BQ127" s="184">
        <f t="shared" si="96"/>
        <v>0</v>
      </c>
      <c r="BR127" s="184">
        <f t="shared" si="96"/>
        <v>0</v>
      </c>
      <c r="BS127" s="184">
        <f t="shared" si="96"/>
        <v>0</v>
      </c>
      <c r="BT127" s="190">
        <f t="shared" si="96"/>
        <v>13395695</v>
      </c>
      <c r="BU127" s="185">
        <f>+BT127/V127</f>
        <v>0.76546828571428571</v>
      </c>
      <c r="BV127" s="186"/>
      <c r="BX127" s="3">
        <f t="shared" si="62"/>
        <v>17500000</v>
      </c>
      <c r="BY127" s="3">
        <f t="shared" si="59"/>
        <v>4104305</v>
      </c>
      <c r="CA127" s="3">
        <f t="shared" si="63"/>
        <v>3429906</v>
      </c>
      <c r="CB127" s="3">
        <f t="shared" si="64"/>
        <v>3429906</v>
      </c>
      <c r="CC127" s="3">
        <f t="shared" si="65"/>
        <v>0</v>
      </c>
      <c r="CD127" s="3">
        <f t="shared" si="66"/>
        <v>0</v>
      </c>
      <c r="CE127" s="3">
        <f t="shared" si="67"/>
        <v>0</v>
      </c>
      <c r="CF127" s="3">
        <f t="shared" si="68"/>
        <v>3429906</v>
      </c>
      <c r="CG127" s="3">
        <f t="shared" si="78"/>
        <v>14070094</v>
      </c>
    </row>
    <row r="128" spans="1:85" ht="15" customHeight="1" x14ac:dyDescent="0.25">
      <c r="A128" s="198" t="s">
        <v>164</v>
      </c>
      <c r="B128" s="180" t="s">
        <v>106</v>
      </c>
      <c r="C128" s="180" t="s">
        <v>117</v>
      </c>
      <c r="D128" s="180"/>
      <c r="E128" s="187" t="s">
        <v>214</v>
      </c>
      <c r="F128" s="199">
        <v>17500000</v>
      </c>
      <c r="G128" s="133"/>
      <c r="H128" s="133"/>
      <c r="I128" s="133"/>
      <c r="J128" s="133"/>
      <c r="K128" s="133"/>
      <c r="L128" s="200"/>
      <c r="M128" s="133"/>
      <c r="N128" s="133"/>
      <c r="O128" s="133"/>
      <c r="P128" s="133"/>
      <c r="Q128" s="133"/>
      <c r="R128" s="133"/>
      <c r="S128" s="133"/>
      <c r="T128" s="133"/>
      <c r="U128" s="170">
        <f t="shared" si="82"/>
        <v>17500000</v>
      </c>
      <c r="V128" s="170">
        <v>17500000</v>
      </c>
      <c r="W128" s="133"/>
      <c r="X128" s="133"/>
      <c r="Y128" s="133"/>
      <c r="Z128" s="133"/>
      <c r="AA128" s="133"/>
      <c r="AB128" s="200"/>
      <c r="AC128" s="133">
        <v>-3534000</v>
      </c>
      <c r="AD128" s="133"/>
      <c r="AE128" s="133"/>
      <c r="AF128" s="133"/>
      <c r="AG128" s="133"/>
      <c r="AH128" s="133"/>
      <c r="AI128" s="133"/>
      <c r="AJ128" s="133">
        <v>-357000</v>
      </c>
      <c r="AK128" s="133"/>
      <c r="AL128" s="133"/>
      <c r="AM128" s="133">
        <v>-213000</v>
      </c>
      <c r="AN128" s="133"/>
      <c r="AO128" s="133"/>
      <c r="AP128" s="133"/>
      <c r="AQ128" s="133"/>
      <c r="AR128" s="133"/>
      <c r="AS128" s="133"/>
      <c r="AT128" s="133"/>
      <c r="AU128" s="172">
        <f t="shared" si="74"/>
        <v>13396000</v>
      </c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201"/>
      <c r="BG128" s="201"/>
      <c r="BH128" s="184">
        <v>0</v>
      </c>
      <c r="BI128" s="184">
        <v>9965789</v>
      </c>
      <c r="BJ128" s="184">
        <v>0</v>
      </c>
      <c r="BK128" s="184">
        <v>3429906</v>
      </c>
      <c r="BL128" s="184">
        <v>0</v>
      </c>
      <c r="BM128" s="184">
        <v>0</v>
      </c>
      <c r="BN128" s="184">
        <v>0</v>
      </c>
      <c r="BO128" s="184">
        <v>0</v>
      </c>
      <c r="BP128" s="184">
        <v>0</v>
      </c>
      <c r="BQ128" s="184"/>
      <c r="BR128" s="184"/>
      <c r="BS128" s="189"/>
      <c r="BT128" s="190">
        <f>SUM(BH128:BS128)</f>
        <v>13395695</v>
      </c>
      <c r="BU128"/>
      <c r="BV128"/>
      <c r="BX128" s="3">
        <f t="shared" si="62"/>
        <v>13396000</v>
      </c>
      <c r="BY128" s="3">
        <f t="shared" si="59"/>
        <v>305</v>
      </c>
      <c r="CA128" s="3">
        <f t="shared" si="63"/>
        <v>3429906</v>
      </c>
      <c r="CB128" s="3">
        <f t="shared" si="64"/>
        <v>3429906</v>
      </c>
      <c r="CC128" s="3">
        <f t="shared" si="65"/>
        <v>0</v>
      </c>
      <c r="CD128" s="3">
        <f t="shared" si="66"/>
        <v>0</v>
      </c>
      <c r="CE128" s="3">
        <f t="shared" si="67"/>
        <v>0</v>
      </c>
      <c r="CF128" s="3">
        <f t="shared" si="68"/>
        <v>3429906</v>
      </c>
      <c r="CG128" s="3">
        <f t="shared" si="78"/>
        <v>9966094</v>
      </c>
    </row>
    <row r="129" spans="1:85" ht="15" customHeight="1" x14ac:dyDescent="0.25">
      <c r="A129" s="198" t="s">
        <v>164</v>
      </c>
      <c r="B129" s="180" t="s">
        <v>215</v>
      </c>
      <c r="C129" s="180"/>
      <c r="D129" s="180"/>
      <c r="E129" s="181" t="s">
        <v>216</v>
      </c>
      <c r="F129" s="199">
        <f>SUM(F131:F133)</f>
        <v>43017000</v>
      </c>
      <c r="G129" s="133"/>
      <c r="H129" s="133"/>
      <c r="I129" s="133"/>
      <c r="J129" s="133"/>
      <c r="K129" s="133"/>
      <c r="L129" s="200"/>
      <c r="M129" s="133"/>
      <c r="N129" s="133"/>
      <c r="O129" s="133"/>
      <c r="P129" s="133"/>
      <c r="Q129" s="133"/>
      <c r="R129" s="133"/>
      <c r="S129" s="133"/>
      <c r="T129" s="133"/>
      <c r="U129" s="170">
        <f t="shared" ref="U129" si="97">SUM(U131:U133)</f>
        <v>43017000</v>
      </c>
      <c r="V129" s="170">
        <f>SUM(V130:V133)</f>
        <v>145045000</v>
      </c>
      <c r="W129" s="133"/>
      <c r="X129" s="133"/>
      <c r="Y129" s="133"/>
      <c r="Z129" s="133"/>
      <c r="AA129" s="133"/>
      <c r="AB129" s="200"/>
      <c r="AC129" s="133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3"/>
      <c r="AP129" s="133"/>
      <c r="AQ129" s="133"/>
      <c r="AR129" s="133"/>
      <c r="AS129" s="133"/>
      <c r="AT129" s="133"/>
      <c r="AU129" s="172">
        <f t="shared" si="74"/>
        <v>145045000</v>
      </c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201"/>
      <c r="BG129" s="201"/>
      <c r="BH129" s="184">
        <f>SUM(BH131:BH133)</f>
        <v>0</v>
      </c>
      <c r="BI129" s="184">
        <f>SUM(BI130:BI133)</f>
        <v>7388637</v>
      </c>
      <c r="BJ129" s="184">
        <f t="shared" ref="BJ129:BO129" si="98">SUM(BJ131:BJ133)</f>
        <v>1317276</v>
      </c>
      <c r="BK129" s="184">
        <f t="shared" si="98"/>
        <v>2730001</v>
      </c>
      <c r="BL129" s="184">
        <f t="shared" si="98"/>
        <v>3590752</v>
      </c>
      <c r="BM129" s="184">
        <f>SUM(BM130:BM133)</f>
        <v>13423745</v>
      </c>
      <c r="BN129" s="184">
        <f>SUM(BN130:BN133)</f>
        <v>22608157</v>
      </c>
      <c r="BO129" s="184">
        <f t="shared" si="98"/>
        <v>2537615</v>
      </c>
      <c r="BP129" s="184">
        <f>SUM(BP130:BP133)</f>
        <v>43087688</v>
      </c>
      <c r="BQ129" s="184">
        <f t="shared" ref="BQ129:BT129" si="99">SUM(BQ130:BQ133)</f>
        <v>0</v>
      </c>
      <c r="BR129" s="184">
        <f t="shared" si="99"/>
        <v>0</v>
      </c>
      <c r="BS129" s="184">
        <f t="shared" si="99"/>
        <v>0</v>
      </c>
      <c r="BT129" s="190">
        <f t="shared" si="99"/>
        <v>96683871</v>
      </c>
      <c r="BU129" s="185">
        <f>+BT129/V129</f>
        <v>0.66657844806784106</v>
      </c>
      <c r="BV129" s="186"/>
      <c r="BX129" s="3">
        <f t="shared" si="62"/>
        <v>145045000</v>
      </c>
      <c r="BY129" s="3">
        <f t="shared" si="59"/>
        <v>48361129</v>
      </c>
      <c r="CA129" s="3">
        <f t="shared" si="63"/>
        <v>19744498</v>
      </c>
      <c r="CB129" s="3">
        <f t="shared" si="64"/>
        <v>19744498</v>
      </c>
      <c r="CC129" s="3">
        <f t="shared" si="65"/>
        <v>68233460</v>
      </c>
      <c r="CD129" s="3">
        <f t="shared" si="66"/>
        <v>0</v>
      </c>
      <c r="CE129" s="3">
        <f t="shared" si="67"/>
        <v>68233460</v>
      </c>
      <c r="CF129" s="3">
        <f t="shared" si="68"/>
        <v>87977958</v>
      </c>
      <c r="CG129" s="3">
        <f t="shared" si="78"/>
        <v>57067042</v>
      </c>
    </row>
    <row r="130" spans="1:85" s="213" customFormat="1" ht="15" customHeight="1" x14ac:dyDescent="0.25">
      <c r="A130" s="198" t="s">
        <v>164</v>
      </c>
      <c r="B130" s="246" t="s">
        <v>215</v>
      </c>
      <c r="C130" s="246" t="s">
        <v>92</v>
      </c>
      <c r="D130" s="246"/>
      <c r="E130" s="206" t="s">
        <v>217</v>
      </c>
      <c r="F130" s="247">
        <v>0</v>
      </c>
      <c r="G130" s="248"/>
      <c r="H130" s="248"/>
      <c r="I130" s="248"/>
      <c r="J130" s="248"/>
      <c r="K130" s="248">
        <v>99528000</v>
      </c>
      <c r="L130" s="249"/>
      <c r="M130" s="248"/>
      <c r="N130" s="248"/>
      <c r="O130" s="248"/>
      <c r="P130" s="248"/>
      <c r="Q130" s="248"/>
      <c r="R130" s="248"/>
      <c r="S130" s="248"/>
      <c r="T130" s="248"/>
      <c r="U130" s="250">
        <f t="shared" si="82"/>
        <v>99528000</v>
      </c>
      <c r="V130" s="250">
        <f>99528000+2500000</f>
        <v>102028000</v>
      </c>
      <c r="W130" s="248"/>
      <c r="X130" s="248"/>
      <c r="Y130" s="248"/>
      <c r="Z130" s="248"/>
      <c r="AA130" s="248"/>
      <c r="AB130" s="249"/>
      <c r="AC130" s="248"/>
      <c r="AD130" s="248"/>
      <c r="AE130" s="248"/>
      <c r="AF130" s="248"/>
      <c r="AG130" s="248"/>
      <c r="AH130" s="248"/>
      <c r="AI130" s="248"/>
      <c r="AJ130" s="248"/>
      <c r="AK130" s="248"/>
      <c r="AL130" s="248"/>
      <c r="AM130" s="248"/>
      <c r="AN130" s="248"/>
      <c r="AO130" s="248"/>
      <c r="AP130" s="248"/>
      <c r="AQ130" s="248"/>
      <c r="AR130" s="248"/>
      <c r="AS130" s="248"/>
      <c r="AT130" s="248"/>
      <c r="AU130" s="251">
        <f t="shared" si="74"/>
        <v>102028000</v>
      </c>
      <c r="AV130" s="252"/>
      <c r="AW130" s="252"/>
      <c r="AX130" s="252"/>
      <c r="AY130" s="252"/>
      <c r="AZ130" s="252"/>
      <c r="BA130" s="252"/>
      <c r="BB130" s="252"/>
      <c r="BC130" s="252"/>
      <c r="BD130" s="252"/>
      <c r="BE130" s="252"/>
      <c r="BF130" s="253"/>
      <c r="BG130" s="253"/>
      <c r="BH130" s="254"/>
      <c r="BI130" s="254">
        <v>0</v>
      </c>
      <c r="BJ130" s="254"/>
      <c r="BK130" s="254"/>
      <c r="BL130" s="254"/>
      <c r="BM130" s="254"/>
      <c r="BN130" s="254">
        <v>18560000</v>
      </c>
      <c r="BO130" s="254">
        <v>0</v>
      </c>
      <c r="BP130" s="254">
        <v>40536000</v>
      </c>
      <c r="BQ130" s="254"/>
      <c r="BR130" s="254"/>
      <c r="BS130" s="255"/>
      <c r="BT130" s="190">
        <f>SUM(BH130:BS130)</f>
        <v>59096000</v>
      </c>
      <c r="BX130" s="256">
        <f t="shared" si="62"/>
        <v>102028000</v>
      </c>
      <c r="BY130" s="256">
        <f t="shared" si="59"/>
        <v>42932000</v>
      </c>
      <c r="CA130" s="256">
        <f t="shared" si="63"/>
        <v>0</v>
      </c>
      <c r="CB130" s="256">
        <f t="shared" si="64"/>
        <v>0</v>
      </c>
      <c r="CC130" s="256">
        <f t="shared" si="65"/>
        <v>59096000</v>
      </c>
      <c r="CD130" s="256">
        <f t="shared" si="66"/>
        <v>0</v>
      </c>
      <c r="CE130" s="256">
        <f t="shared" si="67"/>
        <v>59096000</v>
      </c>
      <c r="CF130" s="256">
        <f t="shared" si="68"/>
        <v>59096000</v>
      </c>
      <c r="CG130" s="256">
        <f t="shared" si="78"/>
        <v>42932000</v>
      </c>
    </row>
    <row r="131" spans="1:85" ht="15" customHeight="1" x14ac:dyDescent="0.25">
      <c r="A131" s="198" t="s">
        <v>164</v>
      </c>
      <c r="B131" s="180" t="s">
        <v>215</v>
      </c>
      <c r="C131" s="180" t="s">
        <v>117</v>
      </c>
      <c r="D131" s="180"/>
      <c r="E131" s="187" t="s">
        <v>218</v>
      </c>
      <c r="F131" s="199">
        <v>13956000</v>
      </c>
      <c r="G131" s="133"/>
      <c r="H131" s="133"/>
      <c r="I131" s="133"/>
      <c r="J131" s="133"/>
      <c r="K131" s="133"/>
      <c r="L131" s="200"/>
      <c r="M131" s="133"/>
      <c r="N131" s="133"/>
      <c r="O131" s="133"/>
      <c r="P131" s="133"/>
      <c r="Q131" s="133"/>
      <c r="R131" s="133"/>
      <c r="S131" s="133"/>
      <c r="T131" s="133"/>
      <c r="U131" s="170">
        <f t="shared" si="82"/>
        <v>13956000</v>
      </c>
      <c r="V131" s="170">
        <f t="shared" ref="V131:V158" si="100">SUM(F131:T131)</f>
        <v>13956000</v>
      </c>
      <c r="W131" s="133"/>
      <c r="X131" s="133"/>
      <c r="Y131" s="133"/>
      <c r="Z131" s="133"/>
      <c r="AA131" s="133"/>
      <c r="AB131" s="200"/>
      <c r="AC131" s="133"/>
      <c r="AD131" s="133"/>
      <c r="AE131" s="133"/>
      <c r="AF131" s="133"/>
      <c r="AG131" s="133"/>
      <c r="AH131" s="133"/>
      <c r="AI131" s="133"/>
      <c r="AJ131" s="133"/>
      <c r="AK131" s="133"/>
      <c r="AL131" s="133"/>
      <c r="AM131" s="133"/>
      <c r="AN131" s="133"/>
      <c r="AO131" s="133"/>
      <c r="AP131" s="133"/>
      <c r="AQ131" s="133"/>
      <c r="AR131" s="133"/>
      <c r="AS131" s="133"/>
      <c r="AT131" s="133"/>
      <c r="AU131" s="172">
        <f t="shared" si="74"/>
        <v>13956000</v>
      </c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201"/>
      <c r="BG131" s="201"/>
      <c r="BH131" s="184">
        <v>0</v>
      </c>
      <c r="BI131" s="184"/>
      <c r="BJ131" s="184"/>
      <c r="BK131" s="184">
        <v>0</v>
      </c>
      <c r="BL131" s="184"/>
      <c r="BM131" s="184">
        <v>3405963</v>
      </c>
      <c r="BN131" s="184">
        <v>1520000</v>
      </c>
      <c r="BO131" s="184">
        <v>0</v>
      </c>
      <c r="BP131" s="184">
        <v>0</v>
      </c>
      <c r="BQ131" s="184"/>
      <c r="BR131" s="184"/>
      <c r="BS131" s="189"/>
      <c r="BT131" s="190">
        <f>SUM(BH131:BS131)</f>
        <v>4925963</v>
      </c>
      <c r="BU131"/>
      <c r="BV131"/>
      <c r="BX131" s="3">
        <f t="shared" si="62"/>
        <v>13956000</v>
      </c>
      <c r="BY131" s="3">
        <f t="shared" si="59"/>
        <v>9030037</v>
      </c>
      <c r="CA131" s="3">
        <f t="shared" si="63"/>
        <v>3405963</v>
      </c>
      <c r="CB131" s="3">
        <f t="shared" si="64"/>
        <v>3405963</v>
      </c>
      <c r="CC131" s="3">
        <f t="shared" si="65"/>
        <v>1520000</v>
      </c>
      <c r="CD131" s="3">
        <f t="shared" si="66"/>
        <v>0</v>
      </c>
      <c r="CE131" s="3">
        <f t="shared" si="67"/>
        <v>1520000</v>
      </c>
      <c r="CF131" s="3">
        <f t="shared" si="68"/>
        <v>4925963</v>
      </c>
      <c r="CG131" s="3">
        <f t="shared" si="78"/>
        <v>9030037</v>
      </c>
    </row>
    <row r="132" spans="1:85" ht="15" customHeight="1" x14ac:dyDescent="0.25">
      <c r="A132" s="198" t="s">
        <v>164</v>
      </c>
      <c r="B132" s="180" t="s">
        <v>215</v>
      </c>
      <c r="C132" s="180" t="s">
        <v>119</v>
      </c>
      <c r="D132" s="180"/>
      <c r="E132" s="187" t="s">
        <v>219</v>
      </c>
      <c r="F132" s="199">
        <v>16800000</v>
      </c>
      <c r="G132" s="133"/>
      <c r="H132" s="133"/>
      <c r="I132" s="133"/>
      <c r="J132" s="133"/>
      <c r="K132" s="133"/>
      <c r="L132" s="200"/>
      <c r="M132" s="133"/>
      <c r="N132" s="133"/>
      <c r="O132" s="133"/>
      <c r="P132" s="133"/>
      <c r="Q132" s="133"/>
      <c r="R132" s="133"/>
      <c r="S132" s="133"/>
      <c r="T132" s="133"/>
      <c r="U132" s="170">
        <f t="shared" si="82"/>
        <v>16800000</v>
      </c>
      <c r="V132" s="170">
        <v>16800000</v>
      </c>
      <c r="W132" s="133"/>
      <c r="X132" s="133"/>
      <c r="Y132" s="133">
        <v>10600000</v>
      </c>
      <c r="Z132" s="133"/>
      <c r="AA132" s="133"/>
      <c r="AB132" s="200"/>
      <c r="AC132" s="133"/>
      <c r="AD132" s="133"/>
      <c r="AE132" s="133"/>
      <c r="AF132" s="133"/>
      <c r="AG132" s="133">
        <v>3800000</v>
      </c>
      <c r="AH132" s="133"/>
      <c r="AI132" s="133"/>
      <c r="AJ132" s="133">
        <v>-5000000</v>
      </c>
      <c r="AK132" s="133"/>
      <c r="AL132" s="133"/>
      <c r="AM132" s="133">
        <v>3600000</v>
      </c>
      <c r="AN132" s="133"/>
      <c r="AO132" s="133"/>
      <c r="AP132" s="133"/>
      <c r="AQ132" s="133"/>
      <c r="AR132" s="133"/>
      <c r="AS132" s="133"/>
      <c r="AT132" s="133"/>
      <c r="AU132" s="172">
        <f t="shared" si="74"/>
        <v>29800000</v>
      </c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201"/>
      <c r="BG132" s="201"/>
      <c r="BH132" s="184">
        <v>0</v>
      </c>
      <c r="BI132" s="184">
        <v>1308123</v>
      </c>
      <c r="BJ132" s="184">
        <v>1317276</v>
      </c>
      <c r="BK132" s="184">
        <v>2730001</v>
      </c>
      <c r="BL132" s="184">
        <v>2514233</v>
      </c>
      <c r="BM132" s="184">
        <v>2523083</v>
      </c>
      <c r="BN132" s="184">
        <v>2528157</v>
      </c>
      <c r="BO132" s="184">
        <v>2537615</v>
      </c>
      <c r="BP132" s="184">
        <v>2551688</v>
      </c>
      <c r="BQ132" s="184"/>
      <c r="BR132" s="184"/>
      <c r="BS132" s="189"/>
      <c r="BT132" s="190">
        <f>SUM(BH132:BS132)</f>
        <v>18010176</v>
      </c>
      <c r="BU132"/>
      <c r="BV132"/>
      <c r="BX132" s="3">
        <f t="shared" si="62"/>
        <v>29800000</v>
      </c>
      <c r="BY132" s="3">
        <f t="shared" si="59"/>
        <v>11789824</v>
      </c>
      <c r="CA132" s="3">
        <f t="shared" si="63"/>
        <v>7767317</v>
      </c>
      <c r="CB132" s="3">
        <f t="shared" si="64"/>
        <v>7767317</v>
      </c>
      <c r="CC132" s="3">
        <f t="shared" si="65"/>
        <v>7617460</v>
      </c>
      <c r="CD132" s="3">
        <f t="shared" si="66"/>
        <v>0</v>
      </c>
      <c r="CE132" s="3">
        <f t="shared" si="67"/>
        <v>7617460</v>
      </c>
      <c r="CF132" s="3">
        <f t="shared" si="68"/>
        <v>15384777</v>
      </c>
      <c r="CG132" s="3">
        <f t="shared" si="78"/>
        <v>14415223</v>
      </c>
    </row>
    <row r="133" spans="1:85" ht="15" customHeight="1" x14ac:dyDescent="0.25">
      <c r="A133" s="198" t="s">
        <v>164</v>
      </c>
      <c r="B133" s="180" t="s">
        <v>215</v>
      </c>
      <c r="C133" s="180" t="s">
        <v>195</v>
      </c>
      <c r="D133" s="180"/>
      <c r="E133" s="187" t="s">
        <v>104</v>
      </c>
      <c r="F133" s="199">
        <v>12261000</v>
      </c>
      <c r="G133" s="133"/>
      <c r="H133" s="133"/>
      <c r="I133" s="133"/>
      <c r="J133" s="133"/>
      <c r="K133" s="133"/>
      <c r="L133" s="200"/>
      <c r="M133" s="133"/>
      <c r="N133" s="133"/>
      <c r="O133" s="133"/>
      <c r="P133" s="133"/>
      <c r="Q133" s="133"/>
      <c r="R133" s="133"/>
      <c r="S133" s="133"/>
      <c r="T133" s="133"/>
      <c r="U133" s="170">
        <f t="shared" si="82"/>
        <v>12261000</v>
      </c>
      <c r="V133" s="170">
        <v>12261000</v>
      </c>
      <c r="W133" s="133"/>
      <c r="X133" s="133"/>
      <c r="Y133" s="133"/>
      <c r="Z133" s="133"/>
      <c r="AA133" s="133">
        <v>2000000</v>
      </c>
      <c r="AB133" s="200"/>
      <c r="AC133" s="133">
        <v>2384000</v>
      </c>
      <c r="AD133" s="133"/>
      <c r="AE133" s="133"/>
      <c r="AF133" s="133"/>
      <c r="AG133" s="133"/>
      <c r="AH133" s="133"/>
      <c r="AI133" s="133"/>
      <c r="AJ133" s="133"/>
      <c r="AK133" s="133"/>
      <c r="AL133" s="133"/>
      <c r="AM133" s="133">
        <v>-1193000</v>
      </c>
      <c r="AN133" s="133">
        <v>2000000</v>
      </c>
      <c r="AO133" s="133"/>
      <c r="AP133" s="133"/>
      <c r="AQ133" s="133"/>
      <c r="AR133" s="133"/>
      <c r="AS133" s="133"/>
      <c r="AT133" s="133"/>
      <c r="AU133" s="172">
        <f t="shared" si="74"/>
        <v>17452000</v>
      </c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201"/>
      <c r="BG133" s="201"/>
      <c r="BH133" s="184">
        <v>0</v>
      </c>
      <c r="BI133" s="184">
        <v>6080514</v>
      </c>
      <c r="BJ133" s="184">
        <v>0</v>
      </c>
      <c r="BK133" s="184">
        <v>0</v>
      </c>
      <c r="BL133" s="184">
        <v>1076519</v>
      </c>
      <c r="BM133" s="184">
        <v>7494699</v>
      </c>
      <c r="BN133" s="184">
        <v>0</v>
      </c>
      <c r="BO133" s="184">
        <v>0</v>
      </c>
      <c r="BP133" s="184">
        <v>0</v>
      </c>
      <c r="BQ133" s="184"/>
      <c r="BR133" s="184"/>
      <c r="BS133" s="189"/>
      <c r="BT133" s="190">
        <f>SUM(BH133:BS133)</f>
        <v>14651732</v>
      </c>
      <c r="BU133"/>
      <c r="BV133"/>
      <c r="BX133" s="3">
        <f t="shared" si="62"/>
        <v>17452000</v>
      </c>
      <c r="BY133" s="3">
        <f t="shared" si="59"/>
        <v>2800268</v>
      </c>
      <c r="CA133" s="3">
        <f t="shared" si="63"/>
        <v>8571218</v>
      </c>
      <c r="CB133" s="3">
        <f t="shared" si="64"/>
        <v>8571218</v>
      </c>
      <c r="CC133" s="3">
        <f t="shared" si="65"/>
        <v>0</v>
      </c>
      <c r="CD133" s="3">
        <f t="shared" si="66"/>
        <v>0</v>
      </c>
      <c r="CE133" s="3">
        <f t="shared" si="67"/>
        <v>0</v>
      </c>
      <c r="CF133" s="3">
        <f t="shared" si="68"/>
        <v>8571218</v>
      </c>
      <c r="CG133" s="3">
        <f t="shared" si="78"/>
        <v>8880782</v>
      </c>
    </row>
    <row r="134" spans="1:85" ht="25.5" customHeight="1" x14ac:dyDescent="0.25">
      <c r="A134" s="198" t="s">
        <v>164</v>
      </c>
      <c r="B134" s="180" t="s">
        <v>220</v>
      </c>
      <c r="C134" s="180"/>
      <c r="D134" s="180"/>
      <c r="E134" s="181" t="s">
        <v>221</v>
      </c>
      <c r="F134" s="199">
        <f>SUM(F135:F138)</f>
        <v>77000000</v>
      </c>
      <c r="G134" s="133"/>
      <c r="H134" s="133"/>
      <c r="I134" s="133"/>
      <c r="J134" s="133"/>
      <c r="K134" s="133"/>
      <c r="L134" s="200"/>
      <c r="M134" s="133"/>
      <c r="N134" s="133"/>
      <c r="O134" s="133"/>
      <c r="P134" s="133"/>
      <c r="Q134" s="133"/>
      <c r="R134" s="133"/>
      <c r="S134" s="133"/>
      <c r="T134" s="133"/>
      <c r="U134" s="170">
        <f t="shared" ref="U134:V134" si="101">SUM(U135:U138)</f>
        <v>77000000</v>
      </c>
      <c r="V134" s="170">
        <f t="shared" si="101"/>
        <v>77000000</v>
      </c>
      <c r="W134" s="133"/>
      <c r="X134" s="133"/>
      <c r="Y134" s="133"/>
      <c r="Z134" s="133"/>
      <c r="AA134" s="133"/>
      <c r="AB134" s="200"/>
      <c r="AC134" s="133"/>
      <c r="AD134" s="133"/>
      <c r="AE134" s="133"/>
      <c r="AF134" s="133"/>
      <c r="AG134" s="133"/>
      <c r="AH134" s="133"/>
      <c r="AI134" s="133"/>
      <c r="AJ134" s="133"/>
      <c r="AK134" s="133"/>
      <c r="AL134" s="133"/>
      <c r="AM134" s="133"/>
      <c r="AN134" s="133"/>
      <c r="AO134" s="133"/>
      <c r="AP134" s="133"/>
      <c r="AQ134" s="133"/>
      <c r="AR134" s="133"/>
      <c r="AS134" s="133"/>
      <c r="AT134" s="133"/>
      <c r="AU134" s="172">
        <f t="shared" si="74"/>
        <v>77000000</v>
      </c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201"/>
      <c r="BG134" s="201"/>
      <c r="BH134" s="184">
        <f>SUM(BH135:BH137)</f>
        <v>0</v>
      </c>
      <c r="BI134" s="184">
        <f t="shared" ref="BI134:BM134" si="102">SUM(BI135:BI137)</f>
        <v>0</v>
      </c>
      <c r="BJ134" s="184">
        <f t="shared" si="102"/>
        <v>0</v>
      </c>
      <c r="BK134" s="184">
        <f t="shared" si="102"/>
        <v>57920116</v>
      </c>
      <c r="BL134" s="184">
        <f t="shared" si="102"/>
        <v>9794722</v>
      </c>
      <c r="BM134" s="184">
        <f t="shared" si="102"/>
        <v>3077668</v>
      </c>
      <c r="BN134" s="184">
        <f>SUM(BN135:BN138)</f>
        <v>1580617</v>
      </c>
      <c r="BO134" s="184">
        <f t="shared" ref="BO134:BT134" si="103">SUM(BO135:BO138)</f>
        <v>441261</v>
      </c>
      <c r="BP134" s="184">
        <f t="shared" si="103"/>
        <v>318724</v>
      </c>
      <c r="BQ134" s="184">
        <f t="shared" si="103"/>
        <v>0</v>
      </c>
      <c r="BR134" s="184">
        <f t="shared" si="103"/>
        <v>0</v>
      </c>
      <c r="BS134" s="184">
        <f t="shared" si="103"/>
        <v>0</v>
      </c>
      <c r="BT134" s="190">
        <f t="shared" si="103"/>
        <v>73133108</v>
      </c>
      <c r="BU134" s="185">
        <f>+BT134/V134</f>
        <v>0.94978062337662339</v>
      </c>
      <c r="BV134" s="186"/>
      <c r="BX134" s="3">
        <f t="shared" si="62"/>
        <v>77000000</v>
      </c>
      <c r="BY134" s="3">
        <f t="shared" si="59"/>
        <v>3866892</v>
      </c>
      <c r="CA134" s="3">
        <f t="shared" si="63"/>
        <v>70792506</v>
      </c>
      <c r="CB134" s="3">
        <f t="shared" si="64"/>
        <v>70792506</v>
      </c>
      <c r="CC134" s="3">
        <f t="shared" si="65"/>
        <v>2340602</v>
      </c>
      <c r="CD134" s="3">
        <f t="shared" si="66"/>
        <v>0</v>
      </c>
      <c r="CE134" s="3">
        <f t="shared" si="67"/>
        <v>2340602</v>
      </c>
      <c r="CF134" s="3">
        <f t="shared" si="68"/>
        <v>73133108</v>
      </c>
      <c r="CG134" s="3">
        <f t="shared" si="78"/>
        <v>3866892</v>
      </c>
    </row>
    <row r="135" spans="1:85" ht="15" customHeight="1" x14ac:dyDescent="0.25">
      <c r="A135" s="198" t="s">
        <v>164</v>
      </c>
      <c r="B135" s="180" t="s">
        <v>220</v>
      </c>
      <c r="C135" s="180" t="s">
        <v>117</v>
      </c>
      <c r="D135" s="180"/>
      <c r="E135" s="187" t="s">
        <v>222</v>
      </c>
      <c r="F135" s="199">
        <v>1000000</v>
      </c>
      <c r="G135" s="133"/>
      <c r="H135" s="133"/>
      <c r="I135" s="133"/>
      <c r="J135" s="133"/>
      <c r="K135" s="133"/>
      <c r="L135" s="200"/>
      <c r="M135" s="133"/>
      <c r="N135" s="133"/>
      <c r="O135" s="133"/>
      <c r="P135" s="133"/>
      <c r="Q135" s="133"/>
      <c r="R135" s="133"/>
      <c r="S135" s="133"/>
      <c r="T135" s="133"/>
      <c r="U135" s="170">
        <f t="shared" si="82"/>
        <v>1000000</v>
      </c>
      <c r="V135" s="170">
        <v>1000000</v>
      </c>
      <c r="W135" s="133"/>
      <c r="X135" s="133"/>
      <c r="Y135" s="133"/>
      <c r="Z135" s="133"/>
      <c r="AA135" s="133"/>
      <c r="AB135" s="200"/>
      <c r="AC135" s="133"/>
      <c r="AD135" s="133"/>
      <c r="AE135" s="133"/>
      <c r="AF135" s="133"/>
      <c r="AG135" s="133"/>
      <c r="AH135" s="133"/>
      <c r="AI135" s="133"/>
      <c r="AJ135" s="133"/>
      <c r="AK135" s="133"/>
      <c r="AL135" s="133"/>
      <c r="AM135" s="133">
        <v>2500000</v>
      </c>
      <c r="AN135" s="133"/>
      <c r="AO135" s="133"/>
      <c r="AP135" s="133"/>
      <c r="AQ135" s="133"/>
      <c r="AR135" s="133"/>
      <c r="AS135" s="133"/>
      <c r="AT135" s="133"/>
      <c r="AU135" s="172">
        <f t="shared" si="74"/>
        <v>3500000</v>
      </c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201"/>
      <c r="BG135" s="201"/>
      <c r="BH135" s="184">
        <v>0</v>
      </c>
      <c r="BI135" s="184"/>
      <c r="BJ135" s="184">
        <v>0</v>
      </c>
      <c r="BK135" s="184"/>
      <c r="BL135" s="184">
        <v>535496</v>
      </c>
      <c r="BM135" s="184"/>
      <c r="BN135" s="184">
        <v>317278</v>
      </c>
      <c r="BO135" s="184">
        <v>441261</v>
      </c>
      <c r="BP135" s="184">
        <v>318724</v>
      </c>
      <c r="BQ135" s="184"/>
      <c r="BR135" s="184"/>
      <c r="BS135" s="189"/>
      <c r="BT135" s="190">
        <f>SUM(BH135:BS135)</f>
        <v>1612759</v>
      </c>
      <c r="BU135"/>
      <c r="BV135"/>
      <c r="BX135" s="3">
        <f t="shared" si="62"/>
        <v>3500000</v>
      </c>
      <c r="BY135" s="3">
        <f t="shared" si="59"/>
        <v>1887241</v>
      </c>
      <c r="CA135" s="3">
        <f t="shared" si="63"/>
        <v>535496</v>
      </c>
      <c r="CB135" s="3">
        <f t="shared" si="64"/>
        <v>535496</v>
      </c>
      <c r="CC135" s="3">
        <f t="shared" si="65"/>
        <v>1077263</v>
      </c>
      <c r="CD135" s="3">
        <f t="shared" si="66"/>
        <v>0</v>
      </c>
      <c r="CE135" s="3">
        <f t="shared" si="67"/>
        <v>1077263</v>
      </c>
      <c r="CF135" s="3">
        <f t="shared" si="68"/>
        <v>1612759</v>
      </c>
      <c r="CG135" s="3">
        <f t="shared" si="78"/>
        <v>1887241</v>
      </c>
    </row>
    <row r="136" spans="1:85" ht="25.5" customHeight="1" x14ac:dyDescent="0.25">
      <c r="A136" s="198" t="s">
        <v>164</v>
      </c>
      <c r="B136" s="180" t="s">
        <v>220</v>
      </c>
      <c r="C136" s="180" t="s">
        <v>119</v>
      </c>
      <c r="D136" s="180"/>
      <c r="E136" s="187" t="s">
        <v>223</v>
      </c>
      <c r="F136" s="199">
        <v>6000000</v>
      </c>
      <c r="G136" s="133"/>
      <c r="H136" s="133"/>
      <c r="I136" s="133"/>
      <c r="J136" s="133"/>
      <c r="K136" s="133"/>
      <c r="L136" s="200"/>
      <c r="M136" s="133"/>
      <c r="N136" s="133"/>
      <c r="O136" s="133"/>
      <c r="P136" s="133"/>
      <c r="Q136" s="133"/>
      <c r="R136" s="133"/>
      <c r="S136" s="133"/>
      <c r="T136" s="133"/>
      <c r="U136" s="170">
        <f t="shared" si="82"/>
        <v>6000000</v>
      </c>
      <c r="V136" s="170">
        <v>6000000</v>
      </c>
      <c r="W136" s="133"/>
      <c r="X136" s="133"/>
      <c r="Y136" s="133"/>
      <c r="Z136" s="133"/>
      <c r="AA136" s="133"/>
      <c r="AB136" s="200"/>
      <c r="AC136" s="133"/>
      <c r="AD136" s="133"/>
      <c r="AE136" s="133"/>
      <c r="AF136" s="133"/>
      <c r="AG136" s="133"/>
      <c r="AH136" s="133"/>
      <c r="AI136" s="133"/>
      <c r="AJ136" s="133"/>
      <c r="AK136" s="133"/>
      <c r="AL136" s="133"/>
      <c r="AM136" s="133">
        <v>-2600000</v>
      </c>
      <c r="AN136" s="133"/>
      <c r="AO136" s="133"/>
      <c r="AP136" s="133"/>
      <c r="AQ136" s="133"/>
      <c r="AR136" s="133"/>
      <c r="AS136" s="133"/>
      <c r="AT136" s="133"/>
      <c r="AU136" s="172">
        <f t="shared" si="74"/>
        <v>3400000</v>
      </c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201"/>
      <c r="BG136" s="201"/>
      <c r="BH136" s="184">
        <v>0</v>
      </c>
      <c r="BI136" s="184"/>
      <c r="BJ136" s="184">
        <v>0</v>
      </c>
      <c r="BK136" s="184"/>
      <c r="BL136" s="184"/>
      <c r="BM136" s="184">
        <v>0</v>
      </c>
      <c r="BN136" s="184">
        <v>317425</v>
      </c>
      <c r="BO136" s="184">
        <v>0</v>
      </c>
      <c r="BP136" s="184"/>
      <c r="BQ136" s="184"/>
      <c r="BR136" s="184"/>
      <c r="BS136" s="189"/>
      <c r="BT136" s="190">
        <f>SUM(BH136:BS136)</f>
        <v>317425</v>
      </c>
      <c r="BU136"/>
      <c r="BV136"/>
      <c r="BX136" s="3">
        <f t="shared" si="62"/>
        <v>3400000</v>
      </c>
      <c r="BY136" s="3">
        <f t="shared" si="59"/>
        <v>3082575</v>
      </c>
      <c r="CA136" s="3">
        <f t="shared" si="63"/>
        <v>0</v>
      </c>
      <c r="CB136" s="3">
        <f t="shared" si="64"/>
        <v>0</v>
      </c>
      <c r="CC136" s="3">
        <f t="shared" si="65"/>
        <v>317425</v>
      </c>
      <c r="CD136" s="3">
        <f t="shared" si="66"/>
        <v>0</v>
      </c>
      <c r="CE136" s="3">
        <f t="shared" si="67"/>
        <v>317425</v>
      </c>
      <c r="CF136" s="3">
        <f t="shared" si="68"/>
        <v>317425</v>
      </c>
      <c r="CG136" s="3">
        <f t="shared" si="78"/>
        <v>3082575</v>
      </c>
    </row>
    <row r="137" spans="1:85" ht="15" customHeight="1" x14ac:dyDescent="0.25">
      <c r="A137" s="198" t="s">
        <v>164</v>
      </c>
      <c r="B137" s="180" t="s">
        <v>220</v>
      </c>
      <c r="C137" s="180" t="s">
        <v>145</v>
      </c>
      <c r="D137" s="180"/>
      <c r="E137" s="187" t="s">
        <v>224</v>
      </c>
      <c r="F137" s="199">
        <v>70000000</v>
      </c>
      <c r="G137" s="133"/>
      <c r="H137" s="133"/>
      <c r="I137" s="133"/>
      <c r="J137" s="133"/>
      <c r="K137" s="133"/>
      <c r="L137" s="200"/>
      <c r="M137" s="133"/>
      <c r="N137" s="133"/>
      <c r="O137" s="133"/>
      <c r="P137" s="133"/>
      <c r="Q137" s="133"/>
      <c r="R137" s="133"/>
      <c r="S137" s="133"/>
      <c r="T137" s="133"/>
      <c r="U137" s="170">
        <f t="shared" si="82"/>
        <v>70000000</v>
      </c>
      <c r="V137" s="170">
        <v>70000000</v>
      </c>
      <c r="W137" s="133"/>
      <c r="X137" s="133"/>
      <c r="Y137" s="133"/>
      <c r="Z137" s="133"/>
      <c r="AA137" s="133"/>
      <c r="AB137" s="200"/>
      <c r="AC137" s="133">
        <v>250000</v>
      </c>
      <c r="AD137" s="133">
        <v>70000</v>
      </c>
      <c r="AE137" s="133"/>
      <c r="AF137" s="133"/>
      <c r="AG137" s="133"/>
      <c r="AH137" s="133"/>
      <c r="AI137" s="133"/>
      <c r="AJ137" s="133">
        <v>-62000</v>
      </c>
      <c r="AK137" s="133"/>
      <c r="AL137" s="133"/>
      <c r="AM137" s="133"/>
      <c r="AN137" s="133"/>
      <c r="AO137" s="133"/>
      <c r="AP137" s="133"/>
      <c r="AQ137" s="133"/>
      <c r="AR137" s="133"/>
      <c r="AS137" s="133"/>
      <c r="AT137" s="133"/>
      <c r="AU137" s="172">
        <f t="shared" si="74"/>
        <v>70258000</v>
      </c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201"/>
      <c r="BG137" s="201"/>
      <c r="BH137" s="184">
        <v>0</v>
      </c>
      <c r="BI137" s="184"/>
      <c r="BJ137" s="184">
        <v>0</v>
      </c>
      <c r="BK137" s="184">
        <v>57920116</v>
      </c>
      <c r="BL137" s="184">
        <v>9259226</v>
      </c>
      <c r="BM137" s="184">
        <v>3077668</v>
      </c>
      <c r="BN137" s="184">
        <v>0</v>
      </c>
      <c r="BO137" s="184">
        <v>0</v>
      </c>
      <c r="BP137" s="184"/>
      <c r="BQ137" s="184"/>
      <c r="BR137" s="184"/>
      <c r="BS137" s="189"/>
      <c r="BT137" s="190">
        <f>SUM(BH137:BS137)</f>
        <v>70257010</v>
      </c>
      <c r="BU137"/>
      <c r="BV137"/>
      <c r="BX137" s="3">
        <f t="shared" si="62"/>
        <v>70258000</v>
      </c>
      <c r="BY137" s="3">
        <f t="shared" si="59"/>
        <v>990</v>
      </c>
      <c r="CA137" s="3">
        <f t="shared" si="63"/>
        <v>70257010</v>
      </c>
      <c r="CB137" s="3">
        <f t="shared" si="64"/>
        <v>70257010</v>
      </c>
      <c r="CC137" s="3">
        <f t="shared" si="65"/>
        <v>0</v>
      </c>
      <c r="CD137" s="3">
        <f t="shared" si="66"/>
        <v>0</v>
      </c>
      <c r="CE137" s="3">
        <f t="shared" si="67"/>
        <v>0</v>
      </c>
      <c r="CF137" s="3">
        <f t="shared" si="68"/>
        <v>70257010</v>
      </c>
      <c r="CG137" s="3">
        <f t="shared" si="78"/>
        <v>990</v>
      </c>
    </row>
    <row r="138" spans="1:85" s="213" customFormat="1" ht="15" customHeight="1" x14ac:dyDescent="0.25">
      <c r="A138" s="198">
        <v>22</v>
      </c>
      <c r="B138" s="246" t="s">
        <v>220</v>
      </c>
      <c r="C138" s="246" t="s">
        <v>195</v>
      </c>
      <c r="D138" s="246"/>
      <c r="E138" s="206" t="s">
        <v>196</v>
      </c>
      <c r="F138" s="247"/>
      <c r="G138" s="248"/>
      <c r="H138" s="248"/>
      <c r="I138" s="248"/>
      <c r="J138" s="248"/>
      <c r="K138" s="248"/>
      <c r="L138" s="249"/>
      <c r="M138" s="248"/>
      <c r="N138" s="248"/>
      <c r="O138" s="248"/>
      <c r="P138" s="248"/>
      <c r="Q138" s="248"/>
      <c r="R138" s="248"/>
      <c r="S138" s="248"/>
      <c r="T138" s="248"/>
      <c r="U138" s="250">
        <f t="shared" si="82"/>
        <v>0</v>
      </c>
      <c r="V138" s="250">
        <v>0</v>
      </c>
      <c r="W138" s="248"/>
      <c r="X138" s="248"/>
      <c r="Y138" s="248"/>
      <c r="Z138" s="248"/>
      <c r="AA138" s="248"/>
      <c r="AB138" s="249"/>
      <c r="AC138" s="248"/>
      <c r="AD138" s="248"/>
      <c r="AE138" s="248"/>
      <c r="AF138" s="248"/>
      <c r="AG138" s="248"/>
      <c r="AH138" s="248"/>
      <c r="AI138" s="248"/>
      <c r="AJ138" s="248">
        <v>946000</v>
      </c>
      <c r="AK138" s="248"/>
      <c r="AL138" s="248"/>
      <c r="AM138" s="248"/>
      <c r="AN138" s="248"/>
      <c r="AO138" s="248"/>
      <c r="AP138" s="248"/>
      <c r="AQ138" s="248"/>
      <c r="AR138" s="248"/>
      <c r="AS138" s="248"/>
      <c r="AT138" s="248"/>
      <c r="AU138" s="251">
        <f t="shared" si="74"/>
        <v>946000</v>
      </c>
      <c r="AV138" s="252"/>
      <c r="AW138" s="252"/>
      <c r="AX138" s="252"/>
      <c r="AY138" s="252"/>
      <c r="AZ138" s="252"/>
      <c r="BA138" s="252"/>
      <c r="BB138" s="252"/>
      <c r="BC138" s="252"/>
      <c r="BD138" s="252"/>
      <c r="BE138" s="252"/>
      <c r="BF138" s="253"/>
      <c r="BG138" s="253"/>
      <c r="BH138" s="254"/>
      <c r="BI138" s="254"/>
      <c r="BJ138" s="254"/>
      <c r="BK138" s="254"/>
      <c r="BL138" s="254"/>
      <c r="BM138" s="254"/>
      <c r="BN138" s="254">
        <v>945914</v>
      </c>
      <c r="BO138" s="254">
        <v>0</v>
      </c>
      <c r="BP138" s="254"/>
      <c r="BQ138" s="254"/>
      <c r="BR138" s="254"/>
      <c r="BS138" s="255"/>
      <c r="BT138" s="190">
        <f>SUM(BH138:BS138)</f>
        <v>945914</v>
      </c>
      <c r="BX138" s="256">
        <f t="shared" si="62"/>
        <v>946000</v>
      </c>
      <c r="BY138" s="256">
        <f t="shared" si="59"/>
        <v>86</v>
      </c>
      <c r="CA138" s="256">
        <f t="shared" si="63"/>
        <v>0</v>
      </c>
      <c r="CB138" s="256">
        <f t="shared" si="64"/>
        <v>0</v>
      </c>
      <c r="CC138" s="256">
        <f t="shared" si="65"/>
        <v>945914</v>
      </c>
      <c r="CD138" s="256">
        <f t="shared" si="66"/>
        <v>0</v>
      </c>
      <c r="CE138" s="256">
        <f t="shared" si="67"/>
        <v>945914</v>
      </c>
      <c r="CF138" s="256">
        <f t="shared" si="68"/>
        <v>945914</v>
      </c>
      <c r="CG138" s="256">
        <f t="shared" si="78"/>
        <v>86</v>
      </c>
    </row>
    <row r="139" spans="1:85" ht="25.5" customHeight="1" x14ac:dyDescent="0.25">
      <c r="A139" s="202" t="s">
        <v>225</v>
      </c>
      <c r="B139" s="167"/>
      <c r="C139" s="203"/>
      <c r="D139" s="203"/>
      <c r="E139" s="168" t="s">
        <v>226</v>
      </c>
      <c r="F139" s="193">
        <f>SUM(F140:F141)</f>
        <v>0</v>
      </c>
      <c r="G139" s="194">
        <f t="shared" ref="G139:U139" si="104">SUM(G140:G141)</f>
        <v>0</v>
      </c>
      <c r="H139" s="194">
        <f t="shared" si="104"/>
        <v>0</v>
      </c>
      <c r="I139" s="194">
        <f t="shared" si="104"/>
        <v>0</v>
      </c>
      <c r="J139" s="194">
        <f t="shared" si="104"/>
        <v>0</v>
      </c>
      <c r="K139" s="194">
        <f t="shared" si="104"/>
        <v>0</v>
      </c>
      <c r="L139" s="194">
        <f t="shared" si="104"/>
        <v>0</v>
      </c>
      <c r="M139" s="194">
        <f t="shared" si="104"/>
        <v>71057000</v>
      </c>
      <c r="N139" s="194">
        <f t="shared" si="104"/>
        <v>0</v>
      </c>
      <c r="O139" s="194">
        <f t="shared" si="104"/>
        <v>0</v>
      </c>
      <c r="P139" s="194">
        <f t="shared" si="104"/>
        <v>1176000</v>
      </c>
      <c r="Q139" s="194">
        <f t="shared" si="104"/>
        <v>23123000</v>
      </c>
      <c r="R139" s="194">
        <f t="shared" si="104"/>
        <v>0</v>
      </c>
      <c r="S139" s="194">
        <f>SUM(S140:S141)</f>
        <v>57506000</v>
      </c>
      <c r="T139" s="194">
        <f t="shared" si="104"/>
        <v>57992000</v>
      </c>
      <c r="U139" s="170">
        <f t="shared" si="104"/>
        <v>210854000</v>
      </c>
      <c r="V139" s="170">
        <f>SUM(V140:V141)</f>
        <v>210854000</v>
      </c>
      <c r="W139" s="194">
        <f t="shared" ref="W139:AN139" si="105">SUM(W140:W141)</f>
        <v>0</v>
      </c>
      <c r="X139" s="194">
        <f t="shared" si="105"/>
        <v>0</v>
      </c>
      <c r="Y139" s="194">
        <f t="shared" si="105"/>
        <v>0</v>
      </c>
      <c r="Z139" s="194">
        <f t="shared" si="105"/>
        <v>0</v>
      </c>
      <c r="AA139" s="194">
        <f t="shared" si="105"/>
        <v>0</v>
      </c>
      <c r="AB139" s="194">
        <f t="shared" si="105"/>
        <v>0</v>
      </c>
      <c r="AC139" s="194">
        <f t="shared" si="105"/>
        <v>0</v>
      </c>
      <c r="AD139" s="194">
        <f t="shared" si="105"/>
        <v>0</v>
      </c>
      <c r="AE139" s="194">
        <f t="shared" si="105"/>
        <v>0</v>
      </c>
      <c r="AF139" s="194"/>
      <c r="AG139" s="194"/>
      <c r="AH139" s="194"/>
      <c r="AI139" s="194"/>
      <c r="AJ139" s="194"/>
      <c r="AK139" s="194"/>
      <c r="AL139" s="194">
        <f t="shared" si="105"/>
        <v>0</v>
      </c>
      <c r="AM139" s="194"/>
      <c r="AN139" s="194">
        <f t="shared" si="105"/>
        <v>0</v>
      </c>
      <c r="AO139" s="194"/>
      <c r="AP139" s="194"/>
      <c r="AQ139" s="194"/>
      <c r="AR139" s="194"/>
      <c r="AS139" s="194"/>
      <c r="AT139" s="194"/>
      <c r="AU139" s="172">
        <f t="shared" si="74"/>
        <v>210854000</v>
      </c>
      <c r="AV139" s="173"/>
      <c r="AW139" s="173"/>
      <c r="AX139" s="173"/>
      <c r="AY139" s="173"/>
      <c r="AZ139" s="173"/>
      <c r="BA139" s="173"/>
      <c r="BB139" s="173"/>
      <c r="BC139" s="173"/>
      <c r="BD139" s="173"/>
      <c r="BE139" s="173"/>
      <c r="BF139" s="174"/>
      <c r="BG139" s="174"/>
      <c r="BH139" s="176">
        <f>SUM(BH140:BH141)</f>
        <v>0</v>
      </c>
      <c r="BI139" s="176">
        <f t="shared" ref="BI139:BT139" si="106">SUM(BI140:BI141)</f>
        <v>0</v>
      </c>
      <c r="BJ139" s="176">
        <f t="shared" si="106"/>
        <v>0</v>
      </c>
      <c r="BK139" s="176">
        <f t="shared" si="106"/>
        <v>48599664</v>
      </c>
      <c r="BL139" s="176">
        <f t="shared" si="106"/>
        <v>0</v>
      </c>
      <c r="BM139" s="176">
        <f t="shared" si="106"/>
        <v>16641600</v>
      </c>
      <c r="BN139" s="176">
        <f t="shared" si="106"/>
        <v>29513121</v>
      </c>
      <c r="BO139" s="176">
        <f t="shared" si="106"/>
        <v>0</v>
      </c>
      <c r="BP139" s="176">
        <f t="shared" si="106"/>
        <v>0</v>
      </c>
      <c r="BQ139" s="176">
        <f t="shared" si="106"/>
        <v>0</v>
      </c>
      <c r="BR139" s="176">
        <f t="shared" si="106"/>
        <v>0</v>
      </c>
      <c r="BS139" s="176">
        <f t="shared" si="106"/>
        <v>0</v>
      </c>
      <c r="BT139" s="176">
        <f t="shared" si="106"/>
        <v>94754385</v>
      </c>
      <c r="BU139" s="177">
        <f>+BT139/AU139</f>
        <v>0.44938386276760223</v>
      </c>
      <c r="BV139" s="178"/>
      <c r="BW139" s="178"/>
      <c r="BX139" s="3">
        <f t="shared" si="62"/>
        <v>210854000</v>
      </c>
      <c r="BY139" s="3">
        <f t="shared" ref="BY139:BY171" si="107">+AU139-BT139</f>
        <v>116099615</v>
      </c>
      <c r="BZ139" s="3">
        <f t="shared" ref="BZ139" si="108">SUM(BH139:BJ139)</f>
        <v>0</v>
      </c>
      <c r="CA139" s="3">
        <f t="shared" si="63"/>
        <v>65241264</v>
      </c>
      <c r="CB139" s="3">
        <f t="shared" si="64"/>
        <v>65241264</v>
      </c>
      <c r="CC139" s="3">
        <f t="shared" si="65"/>
        <v>29513121</v>
      </c>
      <c r="CD139" s="3">
        <f t="shared" si="66"/>
        <v>0</v>
      </c>
      <c r="CE139" s="3">
        <f t="shared" si="67"/>
        <v>29513121</v>
      </c>
      <c r="CF139" s="3">
        <f t="shared" si="68"/>
        <v>94754385</v>
      </c>
      <c r="CG139" s="3">
        <f t="shared" si="78"/>
        <v>116099615</v>
      </c>
    </row>
    <row r="140" spans="1:85" s="213" customFormat="1" ht="15" customHeight="1" x14ac:dyDescent="0.25">
      <c r="A140" s="204">
        <v>23</v>
      </c>
      <c r="B140" s="205" t="s">
        <v>100</v>
      </c>
      <c r="C140" s="205"/>
      <c r="D140" s="205"/>
      <c r="E140" s="206" t="s">
        <v>227</v>
      </c>
      <c r="F140" s="207">
        <v>0</v>
      </c>
      <c r="G140" s="208"/>
      <c r="H140" s="208"/>
      <c r="I140" s="208"/>
      <c r="J140" s="208"/>
      <c r="K140" s="208"/>
      <c r="L140" s="208"/>
      <c r="M140" s="208"/>
      <c r="N140" s="208"/>
      <c r="O140" s="208"/>
      <c r="P140" s="208"/>
      <c r="Q140" s="208"/>
      <c r="R140" s="208"/>
      <c r="S140" s="208"/>
      <c r="T140" s="208"/>
      <c r="U140" s="170">
        <f t="shared" si="82"/>
        <v>0</v>
      </c>
      <c r="V140" s="170">
        <f t="shared" si="100"/>
        <v>0</v>
      </c>
      <c r="W140" s="208"/>
      <c r="X140" s="208"/>
      <c r="Y140" s="208"/>
      <c r="Z140" s="208"/>
      <c r="AA140" s="208"/>
      <c r="AB140" s="208"/>
      <c r="AC140" s="208"/>
      <c r="AD140" s="208"/>
      <c r="AE140" s="208"/>
      <c r="AF140" s="208"/>
      <c r="AG140" s="208"/>
      <c r="AH140" s="208"/>
      <c r="AI140" s="208"/>
      <c r="AJ140" s="208"/>
      <c r="AK140" s="208"/>
      <c r="AL140" s="208"/>
      <c r="AM140" s="208"/>
      <c r="AN140" s="208"/>
      <c r="AO140" s="208"/>
      <c r="AP140" s="208"/>
      <c r="AQ140" s="208"/>
      <c r="AR140" s="208"/>
      <c r="AS140" s="208"/>
      <c r="AT140" s="208"/>
      <c r="AU140" s="172">
        <f t="shared" si="74"/>
        <v>0</v>
      </c>
      <c r="AV140" s="209"/>
      <c r="AW140" s="209"/>
      <c r="AX140" s="209"/>
      <c r="AY140" s="209"/>
      <c r="AZ140" s="209"/>
      <c r="BA140" s="209"/>
      <c r="BB140" s="209"/>
      <c r="BC140" s="209"/>
      <c r="BD140" s="209"/>
      <c r="BE140" s="209"/>
      <c r="BF140" s="210"/>
      <c r="BG140" s="210"/>
      <c r="BH140" s="211">
        <v>0</v>
      </c>
      <c r="BI140" s="211">
        <v>0</v>
      </c>
      <c r="BJ140" s="211">
        <v>0</v>
      </c>
      <c r="BK140" s="211"/>
      <c r="BL140" s="211">
        <v>0</v>
      </c>
      <c r="BM140" s="211"/>
      <c r="BN140" s="211"/>
      <c r="BO140" s="211">
        <v>0</v>
      </c>
      <c r="BP140" s="211">
        <v>0</v>
      </c>
      <c r="BQ140" s="211"/>
      <c r="BR140" s="211"/>
      <c r="BS140" s="212"/>
      <c r="BT140" s="190">
        <f>SUM(BH140:BS140)</f>
        <v>0</v>
      </c>
      <c r="BU140" s="185"/>
      <c r="BV140" s="186"/>
      <c r="BX140" s="3">
        <f t="shared" ref="BX140:BX170" si="109">+AU140</f>
        <v>0</v>
      </c>
      <c r="BY140" s="3">
        <f t="shared" si="107"/>
        <v>0</v>
      </c>
      <c r="CA140" s="3">
        <f t="shared" ref="CA140:CA170" si="110">SUM(BK140:BM140)</f>
        <v>0</v>
      </c>
      <c r="CB140" s="3">
        <f t="shared" ref="CB140:CB170" si="111">+BZ140+CA140</f>
        <v>0</v>
      </c>
      <c r="CC140" s="3">
        <f t="shared" ref="CC140:CC170" si="112">SUM(BN140:BP140)</f>
        <v>0</v>
      </c>
      <c r="CD140" s="3">
        <f t="shared" ref="CD140:CD170" si="113">SUM(BQ140:BS140)</f>
        <v>0</v>
      </c>
      <c r="CE140" s="3">
        <f t="shared" ref="CE140:CE170" si="114">+CC140+CD140</f>
        <v>0</v>
      </c>
      <c r="CF140" s="3">
        <f t="shared" ref="CF140:CF170" si="115">+CB140+CE140</f>
        <v>0</v>
      </c>
      <c r="CG140" s="3">
        <f t="shared" si="78"/>
        <v>0</v>
      </c>
    </row>
    <row r="141" spans="1:85" ht="25.5" customHeight="1" x14ac:dyDescent="0.25">
      <c r="A141" s="214">
        <v>23</v>
      </c>
      <c r="B141" s="215" t="s">
        <v>158</v>
      </c>
      <c r="C141" s="215"/>
      <c r="D141" s="215"/>
      <c r="E141" s="187" t="s">
        <v>228</v>
      </c>
      <c r="F141" s="216">
        <v>0</v>
      </c>
      <c r="G141" s="217"/>
      <c r="H141" s="217"/>
      <c r="I141" s="217"/>
      <c r="J141" s="217"/>
      <c r="K141" s="217"/>
      <c r="L141" s="217"/>
      <c r="M141" s="217">
        <f>45454000+25603000</f>
        <v>71057000</v>
      </c>
      <c r="N141" s="217"/>
      <c r="O141" s="217"/>
      <c r="P141" s="217">
        <v>1176000</v>
      </c>
      <c r="Q141" s="217">
        <v>23123000</v>
      </c>
      <c r="R141" s="217"/>
      <c r="S141" s="217">
        <v>57506000</v>
      </c>
      <c r="T141" s="217">
        <v>57992000</v>
      </c>
      <c r="U141" s="170">
        <f t="shared" si="82"/>
        <v>210854000</v>
      </c>
      <c r="V141" s="170">
        <v>210854000</v>
      </c>
      <c r="W141" s="217"/>
      <c r="X141" s="217"/>
      <c r="Y141" s="217"/>
      <c r="Z141" s="217"/>
      <c r="AA141" s="217"/>
      <c r="AB141" s="217"/>
      <c r="AC141" s="217"/>
      <c r="AD141" s="217"/>
      <c r="AE141" s="217"/>
      <c r="AF141" s="217"/>
      <c r="AG141" s="217"/>
      <c r="AH141" s="217"/>
      <c r="AI141" s="217"/>
      <c r="AJ141" s="217"/>
      <c r="AK141" s="217"/>
      <c r="AL141" s="217"/>
      <c r="AM141" s="217"/>
      <c r="AN141" s="217"/>
      <c r="AO141" s="217"/>
      <c r="AP141" s="217"/>
      <c r="AQ141" s="217"/>
      <c r="AR141" s="217"/>
      <c r="AS141" s="217"/>
      <c r="AT141" s="217"/>
      <c r="AU141" s="172">
        <f>SUM(V141:AT141)</f>
        <v>210854000</v>
      </c>
      <c r="AV141" s="218"/>
      <c r="AW141" s="218"/>
      <c r="AX141" s="218"/>
      <c r="AY141" s="218"/>
      <c r="AZ141" s="218"/>
      <c r="BA141" s="218"/>
      <c r="BB141" s="218"/>
      <c r="BC141" s="218"/>
      <c r="BD141" s="218"/>
      <c r="BE141" s="218"/>
      <c r="BF141" s="40"/>
      <c r="BG141" s="40"/>
      <c r="BH141" s="219">
        <v>0</v>
      </c>
      <c r="BI141" s="219">
        <v>0</v>
      </c>
      <c r="BJ141" s="219">
        <v>0</v>
      </c>
      <c r="BK141" s="219">
        <v>48599664</v>
      </c>
      <c r="BL141" s="219">
        <v>0</v>
      </c>
      <c r="BM141" s="219">
        <v>16641600</v>
      </c>
      <c r="BN141" s="219">
        <v>29513121</v>
      </c>
      <c r="BO141" s="219">
        <v>0</v>
      </c>
      <c r="BP141" s="219">
        <v>0</v>
      </c>
      <c r="BQ141" s="219"/>
      <c r="BR141" s="219"/>
      <c r="BS141" s="220"/>
      <c r="BT141" s="190">
        <f>SUM(BH141:BS141)</f>
        <v>94754385</v>
      </c>
      <c r="BU141" s="3"/>
      <c r="BV141" s="3"/>
      <c r="BX141" s="3">
        <f t="shared" si="109"/>
        <v>210854000</v>
      </c>
      <c r="BY141" s="3">
        <f t="shared" si="107"/>
        <v>116099615</v>
      </c>
      <c r="CA141" s="3">
        <f t="shared" si="110"/>
        <v>65241264</v>
      </c>
      <c r="CB141" s="3">
        <f t="shared" si="111"/>
        <v>65241264</v>
      </c>
      <c r="CC141" s="3">
        <f t="shared" si="112"/>
        <v>29513121</v>
      </c>
      <c r="CD141" s="3">
        <f t="shared" si="113"/>
        <v>0</v>
      </c>
      <c r="CE141" s="3">
        <f t="shared" si="114"/>
        <v>29513121</v>
      </c>
      <c r="CF141" s="3">
        <f t="shared" si="115"/>
        <v>94754385</v>
      </c>
      <c r="CG141" s="3">
        <f t="shared" si="78"/>
        <v>116099615</v>
      </c>
    </row>
    <row r="142" spans="1:85" ht="15" customHeight="1" x14ac:dyDescent="0.25">
      <c r="A142" s="202" t="s">
        <v>229</v>
      </c>
      <c r="B142" s="167"/>
      <c r="C142" s="167"/>
      <c r="D142" s="167"/>
      <c r="E142" s="168" t="s">
        <v>89</v>
      </c>
      <c r="F142" s="193">
        <f>+F143</f>
        <v>566475000</v>
      </c>
      <c r="G142" s="194">
        <f t="shared" ref="G142:R142" si="116">+G143+G152</f>
        <v>0</v>
      </c>
      <c r="H142" s="194">
        <f t="shared" si="116"/>
        <v>0</v>
      </c>
      <c r="I142" s="194">
        <f t="shared" si="116"/>
        <v>0</v>
      </c>
      <c r="J142" s="194">
        <f t="shared" si="116"/>
        <v>0</v>
      </c>
      <c r="K142" s="194">
        <f t="shared" si="116"/>
        <v>0</v>
      </c>
      <c r="L142" s="194">
        <f t="shared" si="116"/>
        <v>0</v>
      </c>
      <c r="M142" s="194">
        <f t="shared" si="116"/>
        <v>0</v>
      </c>
      <c r="N142" s="194">
        <f t="shared" si="116"/>
        <v>0</v>
      </c>
      <c r="O142" s="194">
        <f t="shared" si="116"/>
        <v>0</v>
      </c>
      <c r="P142" s="194">
        <f t="shared" si="116"/>
        <v>0</v>
      </c>
      <c r="Q142" s="194">
        <f t="shared" si="116"/>
        <v>0</v>
      </c>
      <c r="R142" s="194">
        <f t="shared" si="116"/>
        <v>0</v>
      </c>
      <c r="S142" s="194"/>
      <c r="T142" s="194"/>
      <c r="U142" s="170">
        <f t="shared" si="82"/>
        <v>566475000</v>
      </c>
      <c r="V142" s="170">
        <f t="shared" si="100"/>
        <v>566475000</v>
      </c>
      <c r="W142" s="194">
        <f t="shared" ref="W142:AL142" si="117">+W143+W152</f>
        <v>0</v>
      </c>
      <c r="X142" s="194">
        <f t="shared" si="117"/>
        <v>0</v>
      </c>
      <c r="Y142" s="194">
        <f t="shared" si="117"/>
        <v>0</v>
      </c>
      <c r="Z142" s="194">
        <f t="shared" si="117"/>
        <v>0</v>
      </c>
      <c r="AA142" s="194">
        <f t="shared" si="117"/>
        <v>0</v>
      </c>
      <c r="AB142" s="194">
        <f t="shared" si="117"/>
        <v>0</v>
      </c>
      <c r="AC142" s="194">
        <f t="shared" si="117"/>
        <v>0</v>
      </c>
      <c r="AD142" s="194">
        <f t="shared" si="117"/>
        <v>0</v>
      </c>
      <c r="AE142" s="194">
        <f t="shared" si="117"/>
        <v>0</v>
      </c>
      <c r="AF142" s="194">
        <f t="shared" si="117"/>
        <v>0</v>
      </c>
      <c r="AG142" s="194">
        <f t="shared" si="117"/>
        <v>0</v>
      </c>
      <c r="AH142" s="194"/>
      <c r="AI142" s="194"/>
      <c r="AJ142" s="194"/>
      <c r="AK142" s="194"/>
      <c r="AL142" s="194">
        <f t="shared" si="117"/>
        <v>0</v>
      </c>
      <c r="AM142" s="194"/>
      <c r="AN142" s="194"/>
      <c r="AO142" s="194"/>
      <c r="AP142" s="194"/>
      <c r="AQ142" s="194"/>
      <c r="AR142" s="194"/>
      <c r="AS142" s="194"/>
      <c r="AT142" s="194"/>
      <c r="AU142" s="172">
        <f t="shared" si="74"/>
        <v>566475000</v>
      </c>
      <c r="AV142" s="173"/>
      <c r="AW142" s="173"/>
      <c r="AX142" s="173"/>
      <c r="AY142" s="173"/>
      <c r="AZ142" s="173"/>
      <c r="BA142" s="173"/>
      <c r="BB142" s="173"/>
      <c r="BC142" s="173"/>
      <c r="BD142" s="173"/>
      <c r="BE142" s="173"/>
      <c r="BF142" s="174"/>
      <c r="BG142" s="174"/>
      <c r="BH142" s="176">
        <f t="shared" ref="BH142:BT142" si="118">+BH143+BH152</f>
        <v>39039075</v>
      </c>
      <c r="BI142" s="176">
        <f t="shared" si="118"/>
        <v>35393948</v>
      </c>
      <c r="BJ142" s="176">
        <f t="shared" si="118"/>
        <v>33887586</v>
      </c>
      <c r="BK142" s="176">
        <f t="shared" si="118"/>
        <v>34331104</v>
      </c>
      <c r="BL142" s="176">
        <f t="shared" si="118"/>
        <v>33762361</v>
      </c>
      <c r="BM142" s="176">
        <f t="shared" si="118"/>
        <v>34993427</v>
      </c>
      <c r="BN142" s="176">
        <f t="shared" si="118"/>
        <v>37836443</v>
      </c>
      <c r="BO142" s="176">
        <f t="shared" si="118"/>
        <v>35656670</v>
      </c>
      <c r="BP142" s="176">
        <f t="shared" si="118"/>
        <v>36831546</v>
      </c>
      <c r="BQ142" s="176">
        <f t="shared" si="118"/>
        <v>0</v>
      </c>
      <c r="BR142" s="176">
        <f t="shared" si="118"/>
        <v>0</v>
      </c>
      <c r="BS142" s="176">
        <f t="shared" si="118"/>
        <v>0</v>
      </c>
      <c r="BT142" s="176">
        <f t="shared" si="118"/>
        <v>321732160</v>
      </c>
      <c r="BU142" s="177">
        <f>+BT142/AU142</f>
        <v>0.56795473763184612</v>
      </c>
      <c r="BV142" s="178"/>
      <c r="BW142" s="178"/>
      <c r="BX142" s="3">
        <f t="shared" si="109"/>
        <v>566475000</v>
      </c>
      <c r="BY142" s="3">
        <f t="shared" si="107"/>
        <v>244742840</v>
      </c>
      <c r="BZ142" s="3">
        <f t="shared" ref="BZ142" si="119">SUM(BH142:BJ142)</f>
        <v>108320609</v>
      </c>
      <c r="CA142" s="3">
        <f t="shared" si="110"/>
        <v>103086892</v>
      </c>
      <c r="CB142" s="3">
        <f t="shared" si="111"/>
        <v>211407501</v>
      </c>
      <c r="CC142" s="3">
        <f t="shared" si="112"/>
        <v>110324659</v>
      </c>
      <c r="CD142" s="3">
        <f t="shared" si="113"/>
        <v>0</v>
      </c>
      <c r="CE142" s="3">
        <f t="shared" si="114"/>
        <v>110324659</v>
      </c>
      <c r="CF142" s="3">
        <f t="shared" si="115"/>
        <v>321732160</v>
      </c>
      <c r="CG142" s="3">
        <f t="shared" si="78"/>
        <v>244742840</v>
      </c>
    </row>
    <row r="143" spans="1:85" ht="15" customHeight="1" x14ac:dyDescent="0.25">
      <c r="A143" s="221" t="s">
        <v>229</v>
      </c>
      <c r="B143" s="222" t="s">
        <v>100</v>
      </c>
      <c r="C143" s="180"/>
      <c r="D143" s="180"/>
      <c r="E143" s="181" t="s">
        <v>230</v>
      </c>
      <c r="F143" s="199">
        <f>+F144</f>
        <v>566475000</v>
      </c>
      <c r="G143" s="133">
        <f t="shared" ref="G143:AL143" si="120">SUM(G144:G144)</f>
        <v>0</v>
      </c>
      <c r="H143" s="133">
        <f t="shared" si="120"/>
        <v>0</v>
      </c>
      <c r="I143" s="133">
        <f t="shared" si="120"/>
        <v>0</v>
      </c>
      <c r="J143" s="133">
        <f t="shared" si="120"/>
        <v>0</v>
      </c>
      <c r="K143" s="133">
        <f t="shared" si="120"/>
        <v>0</v>
      </c>
      <c r="L143" s="133">
        <f t="shared" si="120"/>
        <v>0</v>
      </c>
      <c r="M143" s="133">
        <f t="shared" si="120"/>
        <v>0</v>
      </c>
      <c r="N143" s="133">
        <f t="shared" si="120"/>
        <v>0</v>
      </c>
      <c r="O143" s="133">
        <f t="shared" si="120"/>
        <v>0</v>
      </c>
      <c r="P143" s="133">
        <f t="shared" si="120"/>
        <v>0</v>
      </c>
      <c r="Q143" s="133">
        <f t="shared" si="120"/>
        <v>0</v>
      </c>
      <c r="R143" s="133">
        <f t="shared" si="120"/>
        <v>0</v>
      </c>
      <c r="S143" s="133"/>
      <c r="T143" s="133"/>
      <c r="U143" s="170">
        <f t="shared" si="82"/>
        <v>566475000</v>
      </c>
      <c r="V143" s="170">
        <f t="shared" si="100"/>
        <v>566475000</v>
      </c>
      <c r="W143" s="133">
        <f t="shared" si="120"/>
        <v>0</v>
      </c>
      <c r="X143" s="133">
        <f t="shared" si="120"/>
        <v>0</v>
      </c>
      <c r="Y143" s="133">
        <f t="shared" si="120"/>
        <v>0</v>
      </c>
      <c r="Z143" s="133">
        <f t="shared" si="120"/>
        <v>0</v>
      </c>
      <c r="AA143" s="133">
        <f t="shared" si="120"/>
        <v>0</v>
      </c>
      <c r="AB143" s="133">
        <f t="shared" si="120"/>
        <v>0</v>
      </c>
      <c r="AC143" s="133">
        <f t="shared" si="120"/>
        <v>0</v>
      </c>
      <c r="AD143" s="133">
        <f t="shared" si="120"/>
        <v>0</v>
      </c>
      <c r="AE143" s="133">
        <f t="shared" si="120"/>
        <v>0</v>
      </c>
      <c r="AF143" s="133">
        <f t="shared" si="120"/>
        <v>0</v>
      </c>
      <c r="AG143" s="133">
        <f t="shared" si="120"/>
        <v>0</v>
      </c>
      <c r="AH143" s="133"/>
      <c r="AI143" s="133"/>
      <c r="AJ143" s="133"/>
      <c r="AK143" s="133"/>
      <c r="AL143" s="133">
        <f t="shared" si="120"/>
        <v>0</v>
      </c>
      <c r="AM143" s="133"/>
      <c r="AN143" s="133"/>
      <c r="AO143" s="133"/>
      <c r="AP143" s="133"/>
      <c r="AQ143" s="133"/>
      <c r="AR143" s="133"/>
      <c r="AS143" s="133"/>
      <c r="AT143" s="133"/>
      <c r="AU143" s="172">
        <f t="shared" si="74"/>
        <v>566475000</v>
      </c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24"/>
      <c r="BG143" s="24"/>
      <c r="BH143" s="184">
        <f t="shared" ref="BH143:BP143" si="121">SUM(BH144:BH144)</f>
        <v>39039075</v>
      </c>
      <c r="BI143" s="184">
        <f t="shared" si="121"/>
        <v>35393948</v>
      </c>
      <c r="BJ143" s="184">
        <f t="shared" si="121"/>
        <v>33887586</v>
      </c>
      <c r="BK143" s="184">
        <f t="shared" si="121"/>
        <v>34331104</v>
      </c>
      <c r="BL143" s="184">
        <f t="shared" si="121"/>
        <v>33762361</v>
      </c>
      <c r="BM143" s="184">
        <f t="shared" si="121"/>
        <v>34993427</v>
      </c>
      <c r="BN143" s="184">
        <f t="shared" si="121"/>
        <v>37836443</v>
      </c>
      <c r="BO143" s="184">
        <f t="shared" si="121"/>
        <v>35656670</v>
      </c>
      <c r="BP143" s="184">
        <f t="shared" si="121"/>
        <v>36831546</v>
      </c>
      <c r="BQ143" s="184"/>
      <c r="BR143" s="184"/>
      <c r="BS143" s="189"/>
      <c r="BT143" s="190">
        <f t="shared" ref="BT143:BT151" si="122">SUM(BH143:BS143)</f>
        <v>321732160</v>
      </c>
      <c r="BU143"/>
      <c r="BV143"/>
      <c r="BX143" s="3">
        <f t="shared" si="109"/>
        <v>566475000</v>
      </c>
      <c r="BY143" s="3">
        <f t="shared" si="107"/>
        <v>244742840</v>
      </c>
      <c r="CA143" s="3">
        <f t="shared" si="110"/>
        <v>103086892</v>
      </c>
      <c r="CB143" s="3">
        <f t="shared" si="111"/>
        <v>103086892</v>
      </c>
      <c r="CC143" s="3">
        <f t="shared" si="112"/>
        <v>110324659</v>
      </c>
      <c r="CD143" s="3">
        <f t="shared" si="113"/>
        <v>0</v>
      </c>
      <c r="CE143" s="3">
        <f t="shared" si="114"/>
        <v>110324659</v>
      </c>
      <c r="CF143" s="3">
        <f t="shared" si="115"/>
        <v>213411551</v>
      </c>
      <c r="CG143" s="3">
        <f t="shared" si="78"/>
        <v>353063449</v>
      </c>
    </row>
    <row r="144" spans="1:85" ht="25.5" customHeight="1" x14ac:dyDescent="0.25">
      <c r="A144" s="221" t="s">
        <v>229</v>
      </c>
      <c r="B144" s="222" t="s">
        <v>100</v>
      </c>
      <c r="C144" s="215" t="s">
        <v>231</v>
      </c>
      <c r="D144" s="215"/>
      <c r="E144" s="223" t="s">
        <v>232</v>
      </c>
      <c r="F144" s="216">
        <f>SUM(F145:F151)</f>
        <v>566475000</v>
      </c>
      <c r="G144" s="217"/>
      <c r="H144" s="217"/>
      <c r="I144" s="217"/>
      <c r="J144" s="217"/>
      <c r="K144" s="217"/>
      <c r="L144" s="217"/>
      <c r="M144" s="217"/>
      <c r="N144" s="217"/>
      <c r="O144" s="217"/>
      <c r="P144" s="217"/>
      <c r="Q144" s="217"/>
      <c r="R144" s="217"/>
      <c r="S144" s="217"/>
      <c r="T144" s="217"/>
      <c r="U144" s="170">
        <f t="shared" si="82"/>
        <v>566475000</v>
      </c>
      <c r="V144" s="170">
        <f t="shared" si="100"/>
        <v>566475000</v>
      </c>
      <c r="W144" s="217"/>
      <c r="X144" s="217"/>
      <c r="Y144" s="217"/>
      <c r="Z144" s="217"/>
      <c r="AA144" s="217"/>
      <c r="AB144" s="217"/>
      <c r="AC144" s="217"/>
      <c r="AD144" s="217"/>
      <c r="AE144" s="217"/>
      <c r="AF144" s="217"/>
      <c r="AG144" s="217"/>
      <c r="AH144" s="217"/>
      <c r="AI144" s="217"/>
      <c r="AJ144" s="217"/>
      <c r="AK144" s="217"/>
      <c r="AL144" s="217"/>
      <c r="AM144" s="217"/>
      <c r="AN144" s="217"/>
      <c r="AO144" s="217"/>
      <c r="AP144" s="217"/>
      <c r="AQ144" s="217"/>
      <c r="AR144" s="217"/>
      <c r="AS144" s="217"/>
      <c r="AT144" s="217"/>
      <c r="AU144" s="172">
        <f>SUM(V144:AT144)</f>
        <v>566475000</v>
      </c>
      <c r="AV144" s="218"/>
      <c r="AW144" s="218"/>
      <c r="AX144" s="218"/>
      <c r="AY144" s="218"/>
      <c r="AZ144" s="218"/>
      <c r="BA144" s="218"/>
      <c r="BB144" s="218"/>
      <c r="BC144" s="218"/>
      <c r="BD144" s="218"/>
      <c r="BE144" s="218"/>
      <c r="BF144" s="201"/>
      <c r="BG144" s="201"/>
      <c r="BH144" s="219">
        <f>SUM(BH145:BH151)</f>
        <v>39039075</v>
      </c>
      <c r="BI144" s="219">
        <f t="shared" ref="BI144:BP144" si="123">SUM(BI145:BI151)</f>
        <v>35393948</v>
      </c>
      <c r="BJ144" s="219">
        <f t="shared" si="123"/>
        <v>33887586</v>
      </c>
      <c r="BK144" s="219">
        <f t="shared" si="123"/>
        <v>34331104</v>
      </c>
      <c r="BL144" s="219">
        <f t="shared" si="123"/>
        <v>33762361</v>
      </c>
      <c r="BM144" s="219">
        <f t="shared" si="123"/>
        <v>34993427</v>
      </c>
      <c r="BN144" s="219">
        <f t="shared" si="123"/>
        <v>37836443</v>
      </c>
      <c r="BO144" s="219">
        <f t="shared" si="123"/>
        <v>35656670</v>
      </c>
      <c r="BP144" s="219">
        <f t="shared" si="123"/>
        <v>36831546</v>
      </c>
      <c r="BQ144" s="219"/>
      <c r="BR144" s="219"/>
      <c r="BS144" s="220"/>
      <c r="BT144" s="190">
        <f t="shared" si="122"/>
        <v>321732160</v>
      </c>
      <c r="BU144"/>
      <c r="BV144"/>
      <c r="BX144" s="3">
        <f t="shared" si="109"/>
        <v>566475000</v>
      </c>
      <c r="BY144" s="3">
        <f t="shared" si="107"/>
        <v>244742840</v>
      </c>
      <c r="CA144" s="3">
        <f t="shared" si="110"/>
        <v>103086892</v>
      </c>
      <c r="CB144" s="3">
        <f t="shared" si="111"/>
        <v>103086892</v>
      </c>
      <c r="CC144" s="3">
        <f t="shared" si="112"/>
        <v>110324659</v>
      </c>
      <c r="CD144" s="3">
        <f t="shared" si="113"/>
        <v>0</v>
      </c>
      <c r="CE144" s="3">
        <f t="shared" si="114"/>
        <v>110324659</v>
      </c>
      <c r="CF144" s="3">
        <f t="shared" si="115"/>
        <v>213411551</v>
      </c>
      <c r="CG144" s="3">
        <f t="shared" si="78"/>
        <v>353063449</v>
      </c>
    </row>
    <row r="145" spans="1:85" ht="15" customHeight="1" x14ac:dyDescent="0.25">
      <c r="A145" s="221" t="s">
        <v>229</v>
      </c>
      <c r="B145" s="222" t="s">
        <v>100</v>
      </c>
      <c r="C145" s="215" t="s">
        <v>231</v>
      </c>
      <c r="D145" s="215" t="s">
        <v>177</v>
      </c>
      <c r="E145" s="223" t="s">
        <v>233</v>
      </c>
      <c r="F145" s="216">
        <v>265337000</v>
      </c>
      <c r="G145" s="217"/>
      <c r="H145" s="217"/>
      <c r="I145" s="217"/>
      <c r="J145" s="217"/>
      <c r="K145" s="217"/>
      <c r="L145" s="217"/>
      <c r="M145" s="217"/>
      <c r="N145" s="217"/>
      <c r="O145" s="217"/>
      <c r="P145" s="217"/>
      <c r="Q145" s="217"/>
      <c r="R145" s="217"/>
      <c r="S145" s="217"/>
      <c r="T145" s="217"/>
      <c r="U145" s="170">
        <f t="shared" si="82"/>
        <v>265337000</v>
      </c>
      <c r="V145" s="170">
        <f t="shared" si="100"/>
        <v>265337000</v>
      </c>
      <c r="W145" s="217"/>
      <c r="X145" s="217"/>
      <c r="Y145" s="217"/>
      <c r="Z145" s="217"/>
      <c r="AA145" s="217"/>
      <c r="AB145" s="217"/>
      <c r="AC145" s="217"/>
      <c r="AD145" s="217"/>
      <c r="AE145" s="217"/>
      <c r="AF145" s="217"/>
      <c r="AG145" s="217"/>
      <c r="AH145" s="217"/>
      <c r="AI145" s="217"/>
      <c r="AJ145" s="217"/>
      <c r="AK145" s="217"/>
      <c r="AL145" s="217"/>
      <c r="AM145" s="217"/>
      <c r="AN145" s="217"/>
      <c r="AO145" s="217"/>
      <c r="AP145" s="217"/>
      <c r="AQ145" s="217"/>
      <c r="AR145" s="217"/>
      <c r="AS145" s="217"/>
      <c r="AT145" s="217"/>
      <c r="AU145" s="217">
        <f>SUM(V145:AT145)</f>
        <v>265337000</v>
      </c>
      <c r="AV145" s="218"/>
      <c r="AW145" s="218"/>
      <c r="AX145" s="218"/>
      <c r="AY145" s="218"/>
      <c r="AZ145" s="218"/>
      <c r="BA145" s="218"/>
      <c r="BB145" s="218"/>
      <c r="BC145" s="218"/>
      <c r="BD145" s="218"/>
      <c r="BE145" s="218"/>
      <c r="BF145" s="201"/>
      <c r="BG145" s="201"/>
      <c r="BH145" s="224">
        <v>21032241</v>
      </c>
      <c r="BI145" s="224">
        <v>21038430</v>
      </c>
      <c r="BJ145" s="224">
        <v>20666047</v>
      </c>
      <c r="BK145" s="224">
        <v>21216223</v>
      </c>
      <c r="BL145" s="224">
        <v>20943502</v>
      </c>
      <c r="BM145" s="224">
        <v>21387998</v>
      </c>
      <c r="BN145" s="224">
        <v>21318829</v>
      </c>
      <c r="BO145" s="224">
        <v>21269830</v>
      </c>
      <c r="BP145" s="224">
        <v>21440102</v>
      </c>
      <c r="BQ145" s="224"/>
      <c r="BR145" s="224"/>
      <c r="BS145" s="225"/>
      <c r="BT145" s="190">
        <f t="shared" si="122"/>
        <v>190313202</v>
      </c>
      <c r="BU145" s="226">
        <f t="shared" ref="BU145:BU151" si="124">+BT145/AU145</f>
        <v>0.71725089979912338</v>
      </c>
      <c r="BV145" s="226"/>
      <c r="BX145" s="3">
        <f t="shared" si="109"/>
        <v>265337000</v>
      </c>
      <c r="BY145" s="3">
        <f t="shared" si="107"/>
        <v>75023798</v>
      </c>
      <c r="CA145" s="3">
        <f t="shared" si="110"/>
        <v>63547723</v>
      </c>
      <c r="CB145" s="3">
        <f t="shared" si="111"/>
        <v>63547723</v>
      </c>
      <c r="CC145" s="3">
        <f t="shared" si="112"/>
        <v>64028761</v>
      </c>
      <c r="CD145" s="3">
        <f t="shared" si="113"/>
        <v>0</v>
      </c>
      <c r="CE145" s="3">
        <f t="shared" si="114"/>
        <v>64028761</v>
      </c>
      <c r="CF145" s="3">
        <f t="shared" si="115"/>
        <v>127576484</v>
      </c>
      <c r="CG145" s="3">
        <f t="shared" si="78"/>
        <v>137760516</v>
      </c>
    </row>
    <row r="146" spans="1:85" ht="15" customHeight="1" x14ac:dyDescent="0.25">
      <c r="A146" s="221" t="s">
        <v>229</v>
      </c>
      <c r="B146" s="222" t="s">
        <v>100</v>
      </c>
      <c r="C146" s="215" t="s">
        <v>231</v>
      </c>
      <c r="D146" s="215" t="s">
        <v>123</v>
      </c>
      <c r="E146" s="223" t="s">
        <v>234</v>
      </c>
      <c r="F146" s="216">
        <v>154251000</v>
      </c>
      <c r="G146" s="217"/>
      <c r="H146" s="217"/>
      <c r="I146" s="217"/>
      <c r="J146" s="217"/>
      <c r="K146" s="217"/>
      <c r="L146" s="217"/>
      <c r="M146" s="217"/>
      <c r="N146" s="217"/>
      <c r="O146" s="217"/>
      <c r="P146" s="217"/>
      <c r="Q146" s="217"/>
      <c r="R146" s="217"/>
      <c r="S146" s="217"/>
      <c r="T146" s="217"/>
      <c r="U146" s="170">
        <f t="shared" si="82"/>
        <v>154251000</v>
      </c>
      <c r="V146" s="170">
        <f t="shared" si="100"/>
        <v>154251000</v>
      </c>
      <c r="W146" s="217"/>
      <c r="X146" s="217"/>
      <c r="Y146" s="217"/>
      <c r="Z146" s="217"/>
      <c r="AA146" s="217"/>
      <c r="AB146" s="217"/>
      <c r="AC146" s="217"/>
      <c r="AD146" s="217"/>
      <c r="AE146" s="217"/>
      <c r="AF146" s="217"/>
      <c r="AG146" s="217"/>
      <c r="AH146" s="217"/>
      <c r="AI146" s="217"/>
      <c r="AJ146" s="217"/>
      <c r="AK146" s="217"/>
      <c r="AL146" s="217"/>
      <c r="AM146" s="217"/>
      <c r="AN146" s="217"/>
      <c r="AO146" s="217"/>
      <c r="AP146" s="217"/>
      <c r="AQ146" s="217"/>
      <c r="AR146" s="217"/>
      <c r="AS146" s="217"/>
      <c r="AT146" s="217"/>
      <c r="AU146" s="217">
        <f t="shared" ref="AU146:AU168" si="125">SUM(V146:AT146)</f>
        <v>154251000</v>
      </c>
      <c r="AV146" s="218"/>
      <c r="AW146" s="218"/>
      <c r="AX146" s="218"/>
      <c r="AY146" s="218"/>
      <c r="AZ146" s="218"/>
      <c r="BA146" s="218"/>
      <c r="BB146" s="218"/>
      <c r="BC146" s="218"/>
      <c r="BD146" s="218"/>
      <c r="BE146" s="218"/>
      <c r="BF146" s="201"/>
      <c r="BG146" s="201"/>
      <c r="BH146" s="224">
        <v>12234720</v>
      </c>
      <c r="BI146" s="224">
        <v>12271440</v>
      </c>
      <c r="BJ146" s="224">
        <v>12357360</v>
      </c>
      <c r="BK146" s="224">
        <v>12382080</v>
      </c>
      <c r="BL146" s="224">
        <v>12224328</v>
      </c>
      <c r="BM146" s="224">
        <v>12689220</v>
      </c>
      <c r="BN146" s="224">
        <v>12518640</v>
      </c>
      <c r="BO146" s="224">
        <v>12531120</v>
      </c>
      <c r="BP146" s="224">
        <v>12631440</v>
      </c>
      <c r="BQ146" s="224"/>
      <c r="BR146" s="224"/>
      <c r="BS146" s="225"/>
      <c r="BT146" s="190">
        <f t="shared" si="122"/>
        <v>111840348</v>
      </c>
      <c r="BU146" s="226">
        <f t="shared" si="124"/>
        <v>0.72505428165781749</v>
      </c>
      <c r="BV146" s="226"/>
      <c r="BX146" s="3">
        <f t="shared" si="109"/>
        <v>154251000</v>
      </c>
      <c r="BY146" s="3">
        <f t="shared" si="107"/>
        <v>42410652</v>
      </c>
      <c r="CA146" s="3">
        <f t="shared" si="110"/>
        <v>37295628</v>
      </c>
      <c r="CB146" s="3">
        <f t="shared" si="111"/>
        <v>37295628</v>
      </c>
      <c r="CC146" s="3">
        <f t="shared" si="112"/>
        <v>37681200</v>
      </c>
      <c r="CD146" s="3">
        <f t="shared" si="113"/>
        <v>0</v>
      </c>
      <c r="CE146" s="3">
        <f t="shared" si="114"/>
        <v>37681200</v>
      </c>
      <c r="CF146" s="3">
        <f t="shared" si="115"/>
        <v>74976828</v>
      </c>
      <c r="CG146" s="3">
        <f t="shared" si="78"/>
        <v>79274172</v>
      </c>
    </row>
    <row r="147" spans="1:85" ht="15" customHeight="1" x14ac:dyDescent="0.25">
      <c r="A147" s="221" t="s">
        <v>229</v>
      </c>
      <c r="B147" s="222" t="s">
        <v>100</v>
      </c>
      <c r="C147" s="215" t="s">
        <v>231</v>
      </c>
      <c r="D147" s="215" t="s">
        <v>125</v>
      </c>
      <c r="E147" s="223" t="s">
        <v>235</v>
      </c>
      <c r="F147" s="216">
        <v>4843000</v>
      </c>
      <c r="G147" s="217"/>
      <c r="H147" s="217"/>
      <c r="I147" s="217"/>
      <c r="J147" s="217"/>
      <c r="K147" s="217"/>
      <c r="L147" s="217"/>
      <c r="M147" s="217"/>
      <c r="N147" s="217"/>
      <c r="O147" s="217"/>
      <c r="P147" s="217"/>
      <c r="Q147" s="217"/>
      <c r="R147" s="217"/>
      <c r="S147" s="217"/>
      <c r="T147" s="217"/>
      <c r="U147" s="170">
        <f t="shared" si="82"/>
        <v>4843000</v>
      </c>
      <c r="V147" s="170">
        <f t="shared" si="100"/>
        <v>4843000</v>
      </c>
      <c r="W147" s="217"/>
      <c r="X147" s="217"/>
      <c r="Y147" s="217"/>
      <c r="Z147" s="217"/>
      <c r="AA147" s="217"/>
      <c r="AB147" s="217"/>
      <c r="AC147" s="217"/>
      <c r="AD147" s="217"/>
      <c r="AE147" s="217"/>
      <c r="AF147" s="217"/>
      <c r="AG147" s="217"/>
      <c r="AH147" s="217"/>
      <c r="AI147" s="217"/>
      <c r="AJ147" s="217"/>
      <c r="AK147" s="217"/>
      <c r="AL147" s="217"/>
      <c r="AM147" s="217"/>
      <c r="AN147" s="217"/>
      <c r="AO147" s="217"/>
      <c r="AP147" s="217"/>
      <c r="AQ147" s="217"/>
      <c r="AR147" s="217"/>
      <c r="AS147" s="217"/>
      <c r="AT147" s="217"/>
      <c r="AU147" s="217">
        <f t="shared" si="125"/>
        <v>4843000</v>
      </c>
      <c r="AV147" s="218"/>
      <c r="AW147" s="218"/>
      <c r="AX147" s="218"/>
      <c r="AY147" s="218"/>
      <c r="AZ147" s="218"/>
      <c r="BA147" s="218"/>
      <c r="BB147" s="218"/>
      <c r="BC147" s="218"/>
      <c r="BD147" s="218"/>
      <c r="BE147" s="218"/>
      <c r="BF147" s="201"/>
      <c r="BG147" s="201"/>
      <c r="BH147" s="224">
        <v>4842910</v>
      </c>
      <c r="BI147" s="224"/>
      <c r="BJ147" s="224">
        <v>0</v>
      </c>
      <c r="BK147" s="224">
        <v>0</v>
      </c>
      <c r="BL147" s="224"/>
      <c r="BM147" s="224"/>
      <c r="BN147" s="224"/>
      <c r="BO147" s="224"/>
      <c r="BP147" s="224"/>
      <c r="BQ147" s="224"/>
      <c r="BR147" s="224"/>
      <c r="BS147" s="225"/>
      <c r="BT147" s="190">
        <f t="shared" si="122"/>
        <v>4842910</v>
      </c>
      <c r="BU147" s="226">
        <f t="shared" si="124"/>
        <v>0.99998141647739003</v>
      </c>
      <c r="BV147" s="226"/>
      <c r="BX147" s="3">
        <f t="shared" si="109"/>
        <v>4843000</v>
      </c>
      <c r="BY147" s="3">
        <f t="shared" si="107"/>
        <v>90</v>
      </c>
      <c r="CA147" s="3">
        <f t="shared" si="110"/>
        <v>0</v>
      </c>
      <c r="CB147" s="3">
        <f t="shared" si="111"/>
        <v>0</v>
      </c>
      <c r="CC147" s="3">
        <f t="shared" si="112"/>
        <v>0</v>
      </c>
      <c r="CD147" s="3">
        <f t="shared" si="113"/>
        <v>0</v>
      </c>
      <c r="CE147" s="3">
        <f t="shared" si="114"/>
        <v>0</v>
      </c>
      <c r="CF147" s="3">
        <f t="shared" si="115"/>
        <v>0</v>
      </c>
      <c r="CG147" s="3">
        <f t="shared" si="78"/>
        <v>4843000</v>
      </c>
    </row>
    <row r="148" spans="1:85" ht="25.5" customHeight="1" x14ac:dyDescent="0.25">
      <c r="A148" s="221" t="s">
        <v>229</v>
      </c>
      <c r="B148" s="222" t="s">
        <v>100</v>
      </c>
      <c r="C148" s="215" t="s">
        <v>231</v>
      </c>
      <c r="D148" s="215" t="s">
        <v>157</v>
      </c>
      <c r="E148" s="223" t="s">
        <v>236</v>
      </c>
      <c r="F148" s="216">
        <v>35000000</v>
      </c>
      <c r="G148" s="217"/>
      <c r="H148" s="217"/>
      <c r="I148" s="217"/>
      <c r="J148" s="217"/>
      <c r="K148" s="217"/>
      <c r="L148" s="217"/>
      <c r="M148" s="217"/>
      <c r="N148" s="217"/>
      <c r="O148" s="217"/>
      <c r="P148" s="217"/>
      <c r="Q148" s="217"/>
      <c r="R148" s="217"/>
      <c r="S148" s="217"/>
      <c r="T148" s="217"/>
      <c r="U148" s="170">
        <f t="shared" si="82"/>
        <v>35000000</v>
      </c>
      <c r="V148" s="170">
        <f t="shared" si="100"/>
        <v>35000000</v>
      </c>
      <c r="W148" s="217"/>
      <c r="X148" s="217"/>
      <c r="Y148" s="217"/>
      <c r="Z148" s="217"/>
      <c r="AA148" s="217"/>
      <c r="AB148" s="217"/>
      <c r="AC148" s="217"/>
      <c r="AD148" s="217"/>
      <c r="AE148" s="217"/>
      <c r="AF148" s="217"/>
      <c r="AG148" s="217"/>
      <c r="AH148" s="217"/>
      <c r="AI148" s="217"/>
      <c r="AJ148" s="217"/>
      <c r="AK148" s="217"/>
      <c r="AL148" s="217"/>
      <c r="AM148" s="217"/>
      <c r="AN148" s="217"/>
      <c r="AO148" s="217"/>
      <c r="AP148" s="217"/>
      <c r="AQ148" s="217"/>
      <c r="AR148" s="217"/>
      <c r="AS148" s="217"/>
      <c r="AT148" s="217"/>
      <c r="AU148" s="217">
        <f t="shared" si="125"/>
        <v>35000000</v>
      </c>
      <c r="AV148" s="218"/>
      <c r="AW148" s="218"/>
      <c r="AX148" s="218"/>
      <c r="AY148" s="218"/>
      <c r="AZ148" s="218"/>
      <c r="BA148" s="218"/>
      <c r="BB148" s="218"/>
      <c r="BC148" s="218"/>
      <c r="BD148" s="218"/>
      <c r="BE148" s="218"/>
      <c r="BF148" s="201"/>
      <c r="BG148" s="201"/>
      <c r="BH148" s="224">
        <v>514565</v>
      </c>
      <c r="BI148" s="224">
        <v>674431</v>
      </c>
      <c r="BJ148" s="224">
        <v>418411</v>
      </c>
      <c r="BK148" s="224">
        <v>142437</v>
      </c>
      <c r="BL148" s="224">
        <v>167756</v>
      </c>
      <c r="BM148" s="224">
        <v>274572</v>
      </c>
      <c r="BN148" s="224">
        <v>581467</v>
      </c>
      <c r="BO148" s="224">
        <v>545486</v>
      </c>
      <c r="BP148" s="224">
        <v>1193504</v>
      </c>
      <c r="BQ148" s="224"/>
      <c r="BR148" s="224"/>
      <c r="BS148" s="225"/>
      <c r="BT148" s="190">
        <f t="shared" si="122"/>
        <v>4512629</v>
      </c>
      <c r="BU148" s="226">
        <f t="shared" si="124"/>
        <v>0.12893225714285714</v>
      </c>
      <c r="BV148" s="226"/>
      <c r="BX148" s="3">
        <f t="shared" si="109"/>
        <v>35000000</v>
      </c>
      <c r="BY148" s="3">
        <f t="shared" si="107"/>
        <v>30487371</v>
      </c>
      <c r="CA148" s="3">
        <f t="shared" si="110"/>
        <v>584765</v>
      </c>
      <c r="CB148" s="3">
        <f t="shared" si="111"/>
        <v>584765</v>
      </c>
      <c r="CC148" s="3">
        <f t="shared" si="112"/>
        <v>2320457</v>
      </c>
      <c r="CD148" s="3">
        <f t="shared" si="113"/>
        <v>0</v>
      </c>
      <c r="CE148" s="3">
        <f t="shared" si="114"/>
        <v>2320457</v>
      </c>
      <c r="CF148" s="3">
        <f t="shared" si="115"/>
        <v>2905222</v>
      </c>
      <c r="CG148" s="3">
        <f t="shared" si="78"/>
        <v>32094778</v>
      </c>
    </row>
    <row r="149" spans="1:85" ht="25.5" customHeight="1" x14ac:dyDescent="0.25">
      <c r="A149" s="221" t="s">
        <v>229</v>
      </c>
      <c r="B149" s="222" t="s">
        <v>100</v>
      </c>
      <c r="C149" s="215" t="s">
        <v>231</v>
      </c>
      <c r="D149" s="215" t="s">
        <v>131</v>
      </c>
      <c r="E149" s="223" t="s">
        <v>237</v>
      </c>
      <c r="F149" s="216">
        <v>39878000</v>
      </c>
      <c r="G149" s="217"/>
      <c r="H149" s="217"/>
      <c r="I149" s="217"/>
      <c r="J149" s="217"/>
      <c r="K149" s="217"/>
      <c r="L149" s="217"/>
      <c r="M149" s="217"/>
      <c r="N149" s="217"/>
      <c r="O149" s="217"/>
      <c r="P149" s="217"/>
      <c r="Q149" s="217"/>
      <c r="R149" s="217"/>
      <c r="S149" s="217"/>
      <c r="T149" s="217"/>
      <c r="U149" s="170">
        <f t="shared" si="82"/>
        <v>39878000</v>
      </c>
      <c r="V149" s="170">
        <f t="shared" si="100"/>
        <v>39878000</v>
      </c>
      <c r="W149" s="217"/>
      <c r="X149" s="217"/>
      <c r="Y149" s="217"/>
      <c r="Z149" s="217"/>
      <c r="AA149" s="217"/>
      <c r="AB149" s="217"/>
      <c r="AC149" s="217"/>
      <c r="AD149" s="217"/>
      <c r="AE149" s="217"/>
      <c r="AF149" s="217"/>
      <c r="AG149" s="217"/>
      <c r="AH149" s="217"/>
      <c r="AI149" s="217"/>
      <c r="AJ149" s="217"/>
      <c r="AK149" s="217"/>
      <c r="AL149" s="217"/>
      <c r="AM149" s="217"/>
      <c r="AN149" s="217"/>
      <c r="AO149" s="217"/>
      <c r="AP149" s="217"/>
      <c r="AQ149" s="217"/>
      <c r="AR149" s="217"/>
      <c r="AS149" s="217"/>
      <c r="AT149" s="217"/>
      <c r="AU149" s="217">
        <f t="shared" si="125"/>
        <v>39878000</v>
      </c>
      <c r="AV149" s="218"/>
      <c r="AW149" s="218"/>
      <c r="AX149" s="218"/>
      <c r="AY149" s="218"/>
      <c r="AZ149" s="218"/>
      <c r="BA149" s="218"/>
      <c r="BB149" s="218"/>
      <c r="BC149" s="218"/>
      <c r="BD149" s="218"/>
      <c r="BE149" s="218"/>
      <c r="BF149" s="201"/>
      <c r="BG149" s="201"/>
      <c r="BH149" s="224">
        <v>414639</v>
      </c>
      <c r="BI149" s="224">
        <v>1409647</v>
      </c>
      <c r="BJ149" s="224">
        <v>445768</v>
      </c>
      <c r="BK149" s="224">
        <v>590364</v>
      </c>
      <c r="BL149" s="224">
        <v>426775</v>
      </c>
      <c r="BM149" s="224">
        <v>641637</v>
      </c>
      <c r="BN149" s="224">
        <v>3417507</v>
      </c>
      <c r="BO149" s="224">
        <v>1310234</v>
      </c>
      <c r="BP149" s="224">
        <v>1566500</v>
      </c>
      <c r="BQ149" s="224"/>
      <c r="BR149" s="224"/>
      <c r="BS149" s="225"/>
      <c r="BT149" s="190">
        <f t="shared" si="122"/>
        <v>10223071</v>
      </c>
      <c r="BU149" s="226">
        <f t="shared" si="124"/>
        <v>0.25635866894026782</v>
      </c>
      <c r="BV149" s="226"/>
      <c r="BX149" s="3">
        <f t="shared" si="109"/>
        <v>39878000</v>
      </c>
      <c r="BY149" s="3">
        <f t="shared" si="107"/>
        <v>29654929</v>
      </c>
      <c r="CA149" s="3">
        <f t="shared" si="110"/>
        <v>1658776</v>
      </c>
      <c r="CB149" s="3">
        <f t="shared" si="111"/>
        <v>1658776</v>
      </c>
      <c r="CC149" s="3">
        <f t="shared" si="112"/>
        <v>6294241</v>
      </c>
      <c r="CD149" s="3">
        <f t="shared" si="113"/>
        <v>0</v>
      </c>
      <c r="CE149" s="3">
        <f t="shared" si="114"/>
        <v>6294241</v>
      </c>
      <c r="CF149" s="3">
        <f t="shared" si="115"/>
        <v>7953017</v>
      </c>
      <c r="CG149" s="3">
        <f t="shared" si="78"/>
        <v>31924983</v>
      </c>
    </row>
    <row r="150" spans="1:85" ht="25.5" customHeight="1" x14ac:dyDescent="0.25">
      <c r="A150" s="221" t="s">
        <v>229</v>
      </c>
      <c r="B150" s="222" t="s">
        <v>100</v>
      </c>
      <c r="C150" s="215" t="s">
        <v>231</v>
      </c>
      <c r="D150" s="215" t="s">
        <v>238</v>
      </c>
      <c r="E150" s="223" t="s">
        <v>239</v>
      </c>
      <c r="F150" s="216">
        <v>54166000</v>
      </c>
      <c r="G150" s="217"/>
      <c r="H150" s="217"/>
      <c r="I150" s="217"/>
      <c r="J150" s="217"/>
      <c r="K150" s="217"/>
      <c r="L150" s="217"/>
      <c r="M150" s="217"/>
      <c r="N150" s="217"/>
      <c r="O150" s="217"/>
      <c r="P150" s="217"/>
      <c r="Q150" s="217"/>
      <c r="R150" s="217"/>
      <c r="S150" s="217"/>
      <c r="T150" s="217"/>
      <c r="U150" s="170">
        <f t="shared" si="82"/>
        <v>54166000</v>
      </c>
      <c r="V150" s="170">
        <f t="shared" si="100"/>
        <v>54166000</v>
      </c>
      <c r="W150" s="217"/>
      <c r="X150" s="217"/>
      <c r="Y150" s="217"/>
      <c r="Z150" s="217"/>
      <c r="AA150" s="217"/>
      <c r="AB150" s="217"/>
      <c r="AC150" s="217"/>
      <c r="AD150" s="217"/>
      <c r="AE150" s="217"/>
      <c r="AF150" s="217"/>
      <c r="AG150" s="217"/>
      <c r="AH150" s="217"/>
      <c r="AI150" s="217"/>
      <c r="AJ150" s="217"/>
      <c r="AK150" s="217"/>
      <c r="AL150" s="217"/>
      <c r="AM150" s="217"/>
      <c r="AN150" s="217"/>
      <c r="AO150" s="217"/>
      <c r="AP150" s="217"/>
      <c r="AQ150" s="217"/>
      <c r="AR150" s="217"/>
      <c r="AS150" s="217"/>
      <c r="AT150" s="217"/>
      <c r="AU150" s="217">
        <f t="shared" si="125"/>
        <v>54166000</v>
      </c>
      <c r="AV150" s="218"/>
      <c r="AW150" s="218"/>
      <c r="AX150" s="218"/>
      <c r="AY150" s="218"/>
      <c r="AZ150" s="218"/>
      <c r="BA150" s="218"/>
      <c r="BB150" s="218"/>
      <c r="BC150" s="218"/>
      <c r="BD150" s="218"/>
      <c r="BE150" s="218"/>
      <c r="BF150" s="201"/>
      <c r="BG150" s="201"/>
      <c r="BH150" s="224">
        <v>0</v>
      </c>
      <c r="BI150" s="224">
        <v>0</v>
      </c>
      <c r="BJ150" s="224"/>
      <c r="BK150" s="224">
        <v>0</v>
      </c>
      <c r="BL150" s="224">
        <v>0</v>
      </c>
      <c r="BM150" s="224"/>
      <c r="BN150" s="224"/>
      <c r="BO150" s="224">
        <v>0</v>
      </c>
      <c r="BP150" s="224"/>
      <c r="BQ150" s="224"/>
      <c r="BR150" s="224"/>
      <c r="BS150" s="225"/>
      <c r="BT150" s="190">
        <f t="shared" si="122"/>
        <v>0</v>
      </c>
      <c r="BU150" s="226">
        <f t="shared" si="124"/>
        <v>0</v>
      </c>
      <c r="BV150" s="226"/>
      <c r="BX150" s="3">
        <f t="shared" si="109"/>
        <v>54166000</v>
      </c>
      <c r="BY150" s="3">
        <f t="shared" si="107"/>
        <v>54166000</v>
      </c>
      <c r="CA150" s="3">
        <f t="shared" si="110"/>
        <v>0</v>
      </c>
      <c r="CB150" s="3">
        <f t="shared" si="111"/>
        <v>0</v>
      </c>
      <c r="CC150" s="3">
        <f t="shared" si="112"/>
        <v>0</v>
      </c>
      <c r="CD150" s="3">
        <f t="shared" si="113"/>
        <v>0</v>
      </c>
      <c r="CE150" s="3">
        <f t="shared" si="114"/>
        <v>0</v>
      </c>
      <c r="CF150" s="3">
        <f t="shared" si="115"/>
        <v>0</v>
      </c>
      <c r="CG150" s="3">
        <f t="shared" si="78"/>
        <v>54166000</v>
      </c>
    </row>
    <row r="151" spans="1:85" ht="15" customHeight="1" x14ac:dyDescent="0.25">
      <c r="A151" s="221" t="s">
        <v>229</v>
      </c>
      <c r="B151" s="222" t="s">
        <v>100</v>
      </c>
      <c r="C151" s="215" t="s">
        <v>231</v>
      </c>
      <c r="D151" s="215" t="s">
        <v>240</v>
      </c>
      <c r="E151" s="223" t="s">
        <v>241</v>
      </c>
      <c r="F151" s="216">
        <v>13000000</v>
      </c>
      <c r="G151" s="217"/>
      <c r="H151" s="217"/>
      <c r="I151" s="217"/>
      <c r="J151" s="217"/>
      <c r="K151" s="217"/>
      <c r="L151" s="217"/>
      <c r="M151" s="217"/>
      <c r="N151" s="217"/>
      <c r="O151" s="217"/>
      <c r="P151" s="217"/>
      <c r="Q151" s="217"/>
      <c r="R151" s="217"/>
      <c r="S151" s="217"/>
      <c r="T151" s="217"/>
      <c r="U151" s="170">
        <f t="shared" si="82"/>
        <v>13000000</v>
      </c>
      <c r="V151" s="170">
        <f t="shared" si="100"/>
        <v>13000000</v>
      </c>
      <c r="W151" s="217"/>
      <c r="X151" s="217"/>
      <c r="Y151" s="217"/>
      <c r="Z151" s="217"/>
      <c r="AA151" s="217"/>
      <c r="AB151" s="217"/>
      <c r="AC151" s="217"/>
      <c r="AD151" s="217"/>
      <c r="AE151" s="217"/>
      <c r="AF151" s="217"/>
      <c r="AG151" s="217"/>
      <c r="AH151" s="217"/>
      <c r="AI151" s="217"/>
      <c r="AJ151" s="217"/>
      <c r="AK151" s="217"/>
      <c r="AL151" s="217"/>
      <c r="AM151" s="217"/>
      <c r="AN151" s="217"/>
      <c r="AO151" s="217"/>
      <c r="AP151" s="217"/>
      <c r="AQ151" s="217"/>
      <c r="AR151" s="217"/>
      <c r="AS151" s="217"/>
      <c r="AT151" s="217"/>
      <c r="AU151" s="217">
        <f t="shared" si="125"/>
        <v>13000000</v>
      </c>
      <c r="AV151" s="218"/>
      <c r="AW151" s="218"/>
      <c r="AX151" s="218"/>
      <c r="AY151" s="218"/>
      <c r="AZ151" s="218"/>
      <c r="BA151" s="218"/>
      <c r="BB151" s="218"/>
      <c r="BC151" s="218"/>
      <c r="BD151" s="218"/>
      <c r="BE151" s="218"/>
      <c r="BF151" s="201"/>
      <c r="BG151" s="201"/>
      <c r="BH151" s="224">
        <v>0</v>
      </c>
      <c r="BI151" s="224">
        <v>0</v>
      </c>
      <c r="BJ151" s="224"/>
      <c r="BK151" s="224"/>
      <c r="BL151" s="224"/>
      <c r="BM151" s="224"/>
      <c r="BN151" s="224"/>
      <c r="BO151" s="224">
        <v>0</v>
      </c>
      <c r="BP151" s="224"/>
      <c r="BQ151" s="224"/>
      <c r="BR151" s="224"/>
      <c r="BS151" s="225"/>
      <c r="BT151" s="190">
        <f t="shared" si="122"/>
        <v>0</v>
      </c>
      <c r="BU151" s="226">
        <f t="shared" si="124"/>
        <v>0</v>
      </c>
      <c r="BV151" s="226"/>
      <c r="BX151" s="3">
        <f t="shared" si="109"/>
        <v>13000000</v>
      </c>
      <c r="BY151" s="3">
        <f t="shared" si="107"/>
        <v>13000000</v>
      </c>
      <c r="CA151" s="3">
        <f t="shared" si="110"/>
        <v>0</v>
      </c>
      <c r="CB151" s="3">
        <f t="shared" si="111"/>
        <v>0</v>
      </c>
      <c r="CC151" s="3">
        <f t="shared" si="112"/>
        <v>0</v>
      </c>
      <c r="CD151" s="3">
        <f t="shared" si="113"/>
        <v>0</v>
      </c>
      <c r="CE151" s="3">
        <f t="shared" si="114"/>
        <v>0</v>
      </c>
      <c r="CF151" s="3">
        <f t="shared" si="115"/>
        <v>0</v>
      </c>
      <c r="CG151" s="3">
        <f t="shared" si="78"/>
        <v>13000000</v>
      </c>
    </row>
    <row r="152" spans="1:85" ht="15" customHeight="1" x14ac:dyDescent="0.25">
      <c r="A152" s="221" t="s">
        <v>229</v>
      </c>
      <c r="B152" s="222" t="s">
        <v>158</v>
      </c>
      <c r="C152" s="180"/>
      <c r="D152" s="180"/>
      <c r="E152" s="181" t="s">
        <v>242</v>
      </c>
      <c r="F152" s="199">
        <f t="shared" ref="F152:AL152" si="126">SUM(F153:F153)</f>
        <v>0</v>
      </c>
      <c r="G152" s="133">
        <f t="shared" si="126"/>
        <v>0</v>
      </c>
      <c r="H152" s="133">
        <f t="shared" si="126"/>
        <v>0</v>
      </c>
      <c r="I152" s="133">
        <f t="shared" si="126"/>
        <v>0</v>
      </c>
      <c r="J152" s="133">
        <f t="shared" si="126"/>
        <v>0</v>
      </c>
      <c r="K152" s="133">
        <f t="shared" si="126"/>
        <v>0</v>
      </c>
      <c r="L152" s="133">
        <f t="shared" si="126"/>
        <v>0</v>
      </c>
      <c r="M152" s="133">
        <f t="shared" si="126"/>
        <v>0</v>
      </c>
      <c r="N152" s="133">
        <f t="shared" si="126"/>
        <v>0</v>
      </c>
      <c r="O152" s="133">
        <f t="shared" si="126"/>
        <v>0</v>
      </c>
      <c r="P152" s="133">
        <f t="shared" si="126"/>
        <v>0</v>
      </c>
      <c r="Q152" s="133">
        <f t="shared" si="126"/>
        <v>0</v>
      </c>
      <c r="R152" s="133">
        <f t="shared" si="126"/>
        <v>0</v>
      </c>
      <c r="S152" s="133"/>
      <c r="T152" s="133"/>
      <c r="U152" s="170">
        <f t="shared" si="82"/>
        <v>0</v>
      </c>
      <c r="V152" s="170">
        <f t="shared" si="100"/>
        <v>0</v>
      </c>
      <c r="W152" s="133">
        <f t="shared" si="126"/>
        <v>0</v>
      </c>
      <c r="X152" s="133">
        <f t="shared" si="126"/>
        <v>0</v>
      </c>
      <c r="Y152" s="133">
        <f t="shared" si="126"/>
        <v>0</v>
      </c>
      <c r="Z152" s="133">
        <f t="shared" si="126"/>
        <v>0</v>
      </c>
      <c r="AA152" s="133">
        <f t="shared" si="126"/>
        <v>0</v>
      </c>
      <c r="AB152" s="133">
        <f t="shared" si="126"/>
        <v>0</v>
      </c>
      <c r="AC152" s="133">
        <f t="shared" si="126"/>
        <v>0</v>
      </c>
      <c r="AD152" s="133">
        <f t="shared" si="126"/>
        <v>0</v>
      </c>
      <c r="AE152" s="133">
        <f t="shared" si="126"/>
        <v>0</v>
      </c>
      <c r="AF152" s="133">
        <f t="shared" si="126"/>
        <v>0</v>
      </c>
      <c r="AG152" s="133">
        <f t="shared" si="126"/>
        <v>0</v>
      </c>
      <c r="AH152" s="133"/>
      <c r="AI152" s="133"/>
      <c r="AJ152" s="133"/>
      <c r="AK152" s="133"/>
      <c r="AL152" s="133">
        <f t="shared" si="126"/>
        <v>0</v>
      </c>
      <c r="AM152" s="133"/>
      <c r="AN152" s="133"/>
      <c r="AO152" s="133"/>
      <c r="AP152" s="133"/>
      <c r="AQ152" s="133"/>
      <c r="AR152" s="133"/>
      <c r="AS152" s="133"/>
      <c r="AT152" s="133"/>
      <c r="AU152" s="172">
        <f t="shared" si="125"/>
        <v>0</v>
      </c>
      <c r="AV152" s="84"/>
      <c r="AW152" s="84"/>
      <c r="AX152" s="84"/>
      <c r="AY152" s="84"/>
      <c r="AZ152" s="84"/>
      <c r="BA152" s="84"/>
      <c r="BB152" s="84"/>
      <c r="BC152" s="84"/>
      <c r="BD152" s="84"/>
      <c r="BE152" s="84"/>
      <c r="BF152" s="24"/>
      <c r="BG152" s="24"/>
      <c r="BH152" s="199">
        <f t="shared" ref="BH152:BT152" si="127">SUM(BH153:BH153)</f>
        <v>0</v>
      </c>
      <c r="BI152" s="199">
        <f t="shared" si="127"/>
        <v>0</v>
      </c>
      <c r="BJ152" s="199">
        <f t="shared" si="127"/>
        <v>0</v>
      </c>
      <c r="BK152" s="199">
        <f t="shared" si="127"/>
        <v>0</v>
      </c>
      <c r="BL152" s="199">
        <f t="shared" si="127"/>
        <v>0</v>
      </c>
      <c r="BM152" s="199">
        <f t="shared" si="127"/>
        <v>0</v>
      </c>
      <c r="BN152" s="199">
        <f t="shared" si="127"/>
        <v>0</v>
      </c>
      <c r="BO152" s="199">
        <f t="shared" si="127"/>
        <v>0</v>
      </c>
      <c r="BP152" s="199">
        <f t="shared" si="127"/>
        <v>0</v>
      </c>
      <c r="BQ152" s="199">
        <f t="shared" si="127"/>
        <v>0</v>
      </c>
      <c r="BR152" s="199">
        <f t="shared" si="127"/>
        <v>0</v>
      </c>
      <c r="BS152" s="199">
        <f t="shared" si="127"/>
        <v>0</v>
      </c>
      <c r="BT152" s="190">
        <f t="shared" si="127"/>
        <v>0</v>
      </c>
      <c r="BU152"/>
      <c r="BV152"/>
      <c r="BX152" s="3">
        <f t="shared" si="109"/>
        <v>0</v>
      </c>
      <c r="BY152" s="3">
        <f t="shared" si="107"/>
        <v>0</v>
      </c>
      <c r="CA152" s="3">
        <f t="shared" si="110"/>
        <v>0</v>
      </c>
      <c r="CB152" s="3">
        <f t="shared" si="111"/>
        <v>0</v>
      </c>
      <c r="CC152" s="3">
        <f t="shared" si="112"/>
        <v>0</v>
      </c>
      <c r="CD152" s="3">
        <f t="shared" si="113"/>
        <v>0</v>
      </c>
      <c r="CE152" s="3">
        <f t="shared" si="114"/>
        <v>0</v>
      </c>
      <c r="CF152" s="3">
        <f t="shared" si="115"/>
        <v>0</v>
      </c>
      <c r="CG152" s="3">
        <f t="shared" si="78"/>
        <v>0</v>
      </c>
    </row>
    <row r="153" spans="1:85" ht="15" customHeight="1" x14ac:dyDescent="0.25">
      <c r="A153" s="221" t="s">
        <v>229</v>
      </c>
      <c r="B153" s="227" t="s">
        <v>158</v>
      </c>
      <c r="C153" s="215" t="s">
        <v>243</v>
      </c>
      <c r="D153" s="215"/>
      <c r="E153" s="228" t="s">
        <v>244</v>
      </c>
      <c r="F153" s="216">
        <v>0</v>
      </c>
      <c r="G153" s="217"/>
      <c r="H153" s="217"/>
      <c r="I153" s="217"/>
      <c r="J153" s="217"/>
      <c r="K153" s="217"/>
      <c r="L153" s="217"/>
      <c r="M153" s="217"/>
      <c r="N153" s="217"/>
      <c r="O153" s="217"/>
      <c r="P153" s="217"/>
      <c r="Q153" s="217"/>
      <c r="R153" s="217"/>
      <c r="S153" s="217"/>
      <c r="T153" s="217"/>
      <c r="U153" s="170">
        <f t="shared" si="82"/>
        <v>0</v>
      </c>
      <c r="V153" s="170">
        <f t="shared" si="100"/>
        <v>0</v>
      </c>
      <c r="W153" s="217"/>
      <c r="X153" s="217"/>
      <c r="Y153" s="217"/>
      <c r="Z153" s="217"/>
      <c r="AA153" s="217"/>
      <c r="AB153" s="217"/>
      <c r="AC153" s="217"/>
      <c r="AD153" s="217"/>
      <c r="AE153" s="217"/>
      <c r="AF153" s="217"/>
      <c r="AG153" s="217"/>
      <c r="AH153" s="217"/>
      <c r="AI153" s="217"/>
      <c r="AJ153" s="217"/>
      <c r="AK153" s="217"/>
      <c r="AL153" s="217"/>
      <c r="AM153" s="217"/>
      <c r="AN153" s="217"/>
      <c r="AO153" s="217"/>
      <c r="AP153" s="217"/>
      <c r="AQ153" s="217"/>
      <c r="AR153" s="217"/>
      <c r="AS153" s="217"/>
      <c r="AT153" s="217"/>
      <c r="AU153" s="172">
        <f t="shared" si="125"/>
        <v>0</v>
      </c>
      <c r="AV153" s="218"/>
      <c r="AW153" s="218"/>
      <c r="AX153" s="218"/>
      <c r="AY153" s="218"/>
      <c r="AZ153" s="218"/>
      <c r="BA153" s="218"/>
      <c r="BB153" s="218"/>
      <c r="BC153" s="218"/>
      <c r="BD153" s="218"/>
      <c r="BE153" s="218"/>
      <c r="BF153" s="40"/>
      <c r="BG153" s="40"/>
      <c r="BH153" s="219">
        <v>0</v>
      </c>
      <c r="BI153" s="219">
        <v>0</v>
      </c>
      <c r="BJ153" s="219"/>
      <c r="BK153" s="219">
        <v>0</v>
      </c>
      <c r="BL153" s="219">
        <v>0</v>
      </c>
      <c r="BM153" s="219"/>
      <c r="BN153" s="219"/>
      <c r="BO153" s="219"/>
      <c r="BP153" s="219"/>
      <c r="BQ153" s="219"/>
      <c r="BR153" s="219"/>
      <c r="BS153" s="220"/>
      <c r="BT153" s="190">
        <f>SUM(BH153:BS153)</f>
        <v>0</v>
      </c>
      <c r="BU153"/>
      <c r="BV153"/>
      <c r="BX153" s="3">
        <f t="shared" si="109"/>
        <v>0</v>
      </c>
      <c r="BY153" s="3">
        <f t="shared" si="107"/>
        <v>0</v>
      </c>
      <c r="CA153" s="3">
        <f t="shared" si="110"/>
        <v>0</v>
      </c>
      <c r="CB153" s="3">
        <f t="shared" si="111"/>
        <v>0</v>
      </c>
      <c r="CC153" s="3">
        <f t="shared" si="112"/>
        <v>0</v>
      </c>
      <c r="CD153" s="3">
        <f t="shared" si="113"/>
        <v>0</v>
      </c>
      <c r="CE153" s="3">
        <f t="shared" si="114"/>
        <v>0</v>
      </c>
      <c r="CF153" s="3">
        <f t="shared" si="115"/>
        <v>0</v>
      </c>
      <c r="CG153" s="3">
        <f t="shared" si="78"/>
        <v>0</v>
      </c>
    </row>
    <row r="154" spans="1:85" ht="15" customHeight="1" x14ac:dyDescent="0.25">
      <c r="A154" s="202">
        <v>25</v>
      </c>
      <c r="B154" s="167"/>
      <c r="C154" s="167"/>
      <c r="D154" s="167"/>
      <c r="E154" s="168" t="s">
        <v>245</v>
      </c>
      <c r="F154" s="193">
        <f>+F155</f>
        <v>0</v>
      </c>
      <c r="G154" s="194">
        <f t="shared" ref="G154:AL154" si="128">+G155</f>
        <v>0</v>
      </c>
      <c r="H154" s="194">
        <f t="shared" si="128"/>
        <v>0</v>
      </c>
      <c r="I154" s="194">
        <f t="shared" si="128"/>
        <v>0</v>
      </c>
      <c r="J154" s="194">
        <f t="shared" si="128"/>
        <v>0</v>
      </c>
      <c r="K154" s="194">
        <f t="shared" si="128"/>
        <v>0</v>
      </c>
      <c r="L154" s="194">
        <f t="shared" si="128"/>
        <v>0</v>
      </c>
      <c r="M154" s="194">
        <f t="shared" si="128"/>
        <v>0</v>
      </c>
      <c r="N154" s="194">
        <f t="shared" si="128"/>
        <v>0</v>
      </c>
      <c r="O154" s="194">
        <f t="shared" si="128"/>
        <v>0</v>
      </c>
      <c r="P154" s="194">
        <f t="shared" si="128"/>
        <v>0</v>
      </c>
      <c r="Q154" s="194">
        <f t="shared" si="128"/>
        <v>0</v>
      </c>
      <c r="R154" s="194">
        <f t="shared" si="128"/>
        <v>0</v>
      </c>
      <c r="S154" s="194"/>
      <c r="T154" s="194"/>
      <c r="U154" s="170">
        <f t="shared" si="82"/>
        <v>0</v>
      </c>
      <c r="V154" s="170">
        <f t="shared" si="100"/>
        <v>0</v>
      </c>
      <c r="W154" s="194">
        <f t="shared" si="128"/>
        <v>0</v>
      </c>
      <c r="X154" s="194">
        <f t="shared" si="128"/>
        <v>0</v>
      </c>
      <c r="Y154" s="194">
        <f t="shared" si="128"/>
        <v>0</v>
      </c>
      <c r="Z154" s="194">
        <f t="shared" si="128"/>
        <v>0</v>
      </c>
      <c r="AA154" s="194">
        <f t="shared" si="128"/>
        <v>0</v>
      </c>
      <c r="AB154" s="194">
        <f t="shared" si="128"/>
        <v>0</v>
      </c>
      <c r="AC154" s="194">
        <f t="shared" si="128"/>
        <v>0</v>
      </c>
      <c r="AD154" s="194">
        <f t="shared" si="128"/>
        <v>0</v>
      </c>
      <c r="AE154" s="194">
        <f t="shared" si="128"/>
        <v>0</v>
      </c>
      <c r="AF154" s="194">
        <f t="shared" si="128"/>
        <v>0</v>
      </c>
      <c r="AG154" s="194">
        <f t="shared" si="128"/>
        <v>0</v>
      </c>
      <c r="AH154" s="194"/>
      <c r="AI154" s="194"/>
      <c r="AJ154" s="194"/>
      <c r="AK154" s="194"/>
      <c r="AL154" s="194">
        <f t="shared" si="128"/>
        <v>0</v>
      </c>
      <c r="AM154" s="194"/>
      <c r="AN154" s="194"/>
      <c r="AO154" s="194"/>
      <c r="AP154" s="194"/>
      <c r="AQ154" s="194"/>
      <c r="AR154" s="194"/>
      <c r="AS154" s="194"/>
      <c r="AT154" s="194"/>
      <c r="AU154" s="172">
        <f t="shared" si="125"/>
        <v>0</v>
      </c>
      <c r="AV154" s="173"/>
      <c r="AW154" s="173"/>
      <c r="AX154" s="173"/>
      <c r="AY154" s="173"/>
      <c r="AZ154" s="173"/>
      <c r="BA154" s="173"/>
      <c r="BB154" s="173"/>
      <c r="BC154" s="173"/>
      <c r="BD154" s="173"/>
      <c r="BE154" s="173"/>
      <c r="BF154" s="174"/>
      <c r="BG154" s="174"/>
      <c r="BH154" s="193">
        <f t="shared" ref="BH154:BT154" si="129">+BH155</f>
        <v>0</v>
      </c>
      <c r="BI154" s="193">
        <f t="shared" si="129"/>
        <v>0</v>
      </c>
      <c r="BJ154" s="193">
        <f t="shared" si="129"/>
        <v>0</v>
      </c>
      <c r="BK154" s="193">
        <f t="shared" si="129"/>
        <v>0</v>
      </c>
      <c r="BL154" s="193">
        <f t="shared" si="129"/>
        <v>0</v>
      </c>
      <c r="BM154" s="193">
        <f t="shared" si="129"/>
        <v>0</v>
      </c>
      <c r="BN154" s="193">
        <f t="shared" si="129"/>
        <v>0</v>
      </c>
      <c r="BO154" s="193">
        <f t="shared" si="129"/>
        <v>0</v>
      </c>
      <c r="BP154" s="193">
        <f t="shared" si="129"/>
        <v>0</v>
      </c>
      <c r="BQ154" s="193">
        <f t="shared" si="129"/>
        <v>0</v>
      </c>
      <c r="BR154" s="193">
        <f t="shared" si="129"/>
        <v>0</v>
      </c>
      <c r="BS154" s="193">
        <f t="shared" si="129"/>
        <v>0</v>
      </c>
      <c r="BT154" s="176">
        <f t="shared" si="129"/>
        <v>0</v>
      </c>
      <c r="BU154" s="177"/>
      <c r="BV154" s="178"/>
      <c r="BW154" s="178"/>
      <c r="BX154" s="3">
        <f t="shared" si="109"/>
        <v>0</v>
      </c>
      <c r="BY154" s="3">
        <f t="shared" si="107"/>
        <v>0</v>
      </c>
      <c r="BZ154" s="3">
        <f t="shared" ref="BZ154" si="130">SUM(BH154:BJ154)</f>
        <v>0</v>
      </c>
      <c r="CA154" s="3">
        <f t="shared" si="110"/>
        <v>0</v>
      </c>
      <c r="CB154" s="3">
        <f t="shared" si="111"/>
        <v>0</v>
      </c>
      <c r="CC154" s="3">
        <f t="shared" si="112"/>
        <v>0</v>
      </c>
      <c r="CD154" s="3">
        <f t="shared" si="113"/>
        <v>0</v>
      </c>
      <c r="CE154" s="3">
        <f t="shared" si="114"/>
        <v>0</v>
      </c>
      <c r="CF154" s="3">
        <f t="shared" si="115"/>
        <v>0</v>
      </c>
      <c r="CG154" s="3">
        <f t="shared" ref="CG154:CG170" si="131">+BX154-CF154</f>
        <v>0</v>
      </c>
    </row>
    <row r="155" spans="1:85" ht="15" customHeight="1" x14ac:dyDescent="0.25">
      <c r="A155" s="179">
        <v>25</v>
      </c>
      <c r="B155" s="180">
        <v>99</v>
      </c>
      <c r="C155" s="222"/>
      <c r="D155" s="222"/>
      <c r="E155" s="229" t="s">
        <v>246</v>
      </c>
      <c r="F155" s="199"/>
      <c r="G155" s="133"/>
      <c r="H155" s="133"/>
      <c r="I155" s="133"/>
      <c r="J155" s="133"/>
      <c r="K155" s="133"/>
      <c r="L155" s="133"/>
      <c r="M155" s="133"/>
      <c r="N155" s="133"/>
      <c r="O155" s="133"/>
      <c r="P155" s="133"/>
      <c r="Q155" s="133"/>
      <c r="R155" s="133"/>
      <c r="S155" s="133"/>
      <c r="T155" s="133"/>
      <c r="U155" s="170">
        <f t="shared" si="82"/>
        <v>0</v>
      </c>
      <c r="V155" s="170">
        <f t="shared" si="100"/>
        <v>0</v>
      </c>
      <c r="W155" s="133"/>
      <c r="X155" s="133"/>
      <c r="Y155" s="133"/>
      <c r="Z155" s="133"/>
      <c r="AA155" s="133"/>
      <c r="AB155" s="133"/>
      <c r="AC155" s="133"/>
      <c r="AD155" s="133"/>
      <c r="AE155" s="133"/>
      <c r="AF155" s="133"/>
      <c r="AG155" s="133"/>
      <c r="AH155" s="133"/>
      <c r="AI155" s="133"/>
      <c r="AJ155" s="133"/>
      <c r="AK155" s="133"/>
      <c r="AL155" s="133"/>
      <c r="AM155" s="133"/>
      <c r="AN155" s="133"/>
      <c r="AO155" s="133"/>
      <c r="AP155" s="133"/>
      <c r="AQ155" s="133"/>
      <c r="AR155" s="133"/>
      <c r="AS155" s="133"/>
      <c r="AT155" s="133"/>
      <c r="AU155" s="172">
        <f t="shared" si="125"/>
        <v>0</v>
      </c>
      <c r="AV155" s="218"/>
      <c r="AW155" s="218"/>
      <c r="AX155" s="218"/>
      <c r="AY155" s="218"/>
      <c r="AZ155" s="218"/>
      <c r="BA155" s="218"/>
      <c r="BB155" s="218"/>
      <c r="BC155" s="218"/>
      <c r="BD155" s="218"/>
      <c r="BE155" s="218"/>
      <c r="BF155" s="24"/>
      <c r="BG155" s="24"/>
      <c r="BH155" s="216">
        <v>0</v>
      </c>
      <c r="BI155" s="216">
        <v>0</v>
      </c>
      <c r="BJ155" s="216">
        <v>0</v>
      </c>
      <c r="BK155" s="216">
        <v>0</v>
      </c>
      <c r="BL155" s="216">
        <v>0</v>
      </c>
      <c r="BM155" s="216">
        <v>0</v>
      </c>
      <c r="BN155" s="216">
        <v>0</v>
      </c>
      <c r="BO155" s="216">
        <v>0</v>
      </c>
      <c r="BP155" s="216"/>
      <c r="BQ155" s="216"/>
      <c r="BR155" s="216"/>
      <c r="BS155" s="217"/>
      <c r="BT155" s="190">
        <f>SUM(BH155:BS155)</f>
        <v>0</v>
      </c>
      <c r="BU155"/>
      <c r="BV155"/>
      <c r="BX155" s="3">
        <f t="shared" si="109"/>
        <v>0</v>
      </c>
      <c r="BY155" s="3">
        <f t="shared" si="107"/>
        <v>0</v>
      </c>
      <c r="CA155" s="3">
        <f t="shared" si="110"/>
        <v>0</v>
      </c>
      <c r="CB155" s="3">
        <f t="shared" si="111"/>
        <v>0</v>
      </c>
      <c r="CC155" s="3">
        <f t="shared" si="112"/>
        <v>0</v>
      </c>
      <c r="CD155" s="3">
        <f t="shared" si="113"/>
        <v>0</v>
      </c>
      <c r="CE155" s="3">
        <f t="shared" si="114"/>
        <v>0</v>
      </c>
      <c r="CF155" s="3">
        <f t="shared" si="115"/>
        <v>0</v>
      </c>
      <c r="CG155" s="3">
        <f t="shared" si="131"/>
        <v>0</v>
      </c>
    </row>
    <row r="156" spans="1:85" ht="15" customHeight="1" x14ac:dyDescent="0.25">
      <c r="A156" s="166">
        <v>26</v>
      </c>
      <c r="B156" s="167"/>
      <c r="C156" s="203"/>
      <c r="D156" s="203"/>
      <c r="E156" s="168" t="s">
        <v>247</v>
      </c>
      <c r="F156" s="193">
        <f>+F157</f>
        <v>0</v>
      </c>
      <c r="G156" s="194">
        <f t="shared" ref="G156:AL156" si="132">+G157</f>
        <v>0</v>
      </c>
      <c r="H156" s="194">
        <f t="shared" si="132"/>
        <v>0</v>
      </c>
      <c r="I156" s="194">
        <f t="shared" si="132"/>
        <v>187374000</v>
      </c>
      <c r="J156" s="194">
        <f t="shared" si="132"/>
        <v>0</v>
      </c>
      <c r="K156" s="194">
        <f t="shared" si="132"/>
        <v>0</v>
      </c>
      <c r="L156" s="194">
        <f t="shared" si="132"/>
        <v>0</v>
      </c>
      <c r="M156" s="194">
        <f t="shared" si="132"/>
        <v>0</v>
      </c>
      <c r="N156" s="194">
        <f t="shared" si="132"/>
        <v>0</v>
      </c>
      <c r="O156" s="194">
        <f t="shared" si="132"/>
        <v>0</v>
      </c>
      <c r="P156" s="194">
        <f t="shared" si="132"/>
        <v>0</v>
      </c>
      <c r="Q156" s="194">
        <f t="shared" si="132"/>
        <v>0</v>
      </c>
      <c r="R156" s="194">
        <f t="shared" si="132"/>
        <v>0</v>
      </c>
      <c r="S156" s="194"/>
      <c r="T156" s="194"/>
      <c r="U156" s="170">
        <f t="shared" si="82"/>
        <v>187374000</v>
      </c>
      <c r="V156" s="170">
        <f t="shared" si="100"/>
        <v>187374000</v>
      </c>
      <c r="W156" s="194">
        <f t="shared" si="132"/>
        <v>0</v>
      </c>
      <c r="X156" s="194">
        <f t="shared" si="132"/>
        <v>0</v>
      </c>
      <c r="Y156" s="194">
        <f t="shared" si="132"/>
        <v>0</v>
      </c>
      <c r="Z156" s="194">
        <f t="shared" si="132"/>
        <v>0</v>
      </c>
      <c r="AA156" s="194">
        <f t="shared" si="132"/>
        <v>0</v>
      </c>
      <c r="AB156" s="194">
        <f t="shared" si="132"/>
        <v>0</v>
      </c>
      <c r="AC156" s="194">
        <f t="shared" si="132"/>
        <v>0</v>
      </c>
      <c r="AD156" s="194">
        <f t="shared" si="132"/>
        <v>0</v>
      </c>
      <c r="AE156" s="194">
        <f t="shared" si="132"/>
        <v>0</v>
      </c>
      <c r="AF156" s="194">
        <f t="shared" si="132"/>
        <v>0</v>
      </c>
      <c r="AG156" s="194">
        <f t="shared" si="132"/>
        <v>0</v>
      </c>
      <c r="AH156" s="194"/>
      <c r="AI156" s="194"/>
      <c r="AJ156" s="194"/>
      <c r="AK156" s="194"/>
      <c r="AL156" s="194">
        <f t="shared" si="132"/>
        <v>0</v>
      </c>
      <c r="AM156" s="194"/>
      <c r="AN156" s="194"/>
      <c r="AO156" s="194"/>
      <c r="AP156" s="194"/>
      <c r="AQ156" s="194"/>
      <c r="AR156" s="194"/>
      <c r="AS156" s="194"/>
      <c r="AT156" s="194"/>
      <c r="AU156" s="172">
        <f t="shared" si="125"/>
        <v>187374000</v>
      </c>
      <c r="AV156" s="173"/>
      <c r="AW156" s="173"/>
      <c r="AX156" s="173"/>
      <c r="AY156" s="173"/>
      <c r="AZ156" s="173"/>
      <c r="BA156" s="173"/>
      <c r="BB156" s="173"/>
      <c r="BC156" s="173"/>
      <c r="BD156" s="173"/>
      <c r="BE156" s="173"/>
      <c r="BF156" s="174"/>
      <c r="BG156" s="174"/>
      <c r="BH156" s="176">
        <f t="shared" ref="BH156:BT156" si="133">+BH157</f>
        <v>0</v>
      </c>
      <c r="BI156" s="176">
        <f t="shared" si="133"/>
        <v>0</v>
      </c>
      <c r="BJ156" s="176">
        <f t="shared" si="133"/>
        <v>0</v>
      </c>
      <c r="BK156" s="176">
        <f t="shared" si="133"/>
        <v>0</v>
      </c>
      <c r="BL156" s="176">
        <f t="shared" si="133"/>
        <v>187374000</v>
      </c>
      <c r="BM156" s="176">
        <f t="shared" si="133"/>
        <v>0</v>
      </c>
      <c r="BN156" s="176">
        <f t="shared" si="133"/>
        <v>0</v>
      </c>
      <c r="BO156" s="176">
        <f t="shared" si="133"/>
        <v>0</v>
      </c>
      <c r="BP156" s="176">
        <f t="shared" si="133"/>
        <v>0</v>
      </c>
      <c r="BQ156" s="176">
        <f t="shared" si="133"/>
        <v>0</v>
      </c>
      <c r="BR156" s="176">
        <f t="shared" si="133"/>
        <v>0</v>
      </c>
      <c r="BS156" s="176">
        <f t="shared" si="133"/>
        <v>0</v>
      </c>
      <c r="BT156" s="176">
        <f t="shared" si="133"/>
        <v>187374000</v>
      </c>
      <c r="BU156" s="177">
        <f>+BT156/AU156</f>
        <v>1</v>
      </c>
      <c r="BV156" s="178"/>
      <c r="BW156" s="178"/>
      <c r="BX156" s="3">
        <f t="shared" si="109"/>
        <v>187374000</v>
      </c>
      <c r="BY156" s="3">
        <f t="shared" si="107"/>
        <v>0</v>
      </c>
      <c r="BZ156" s="3">
        <f t="shared" ref="BZ156" si="134">SUM(BH156:BJ156)</f>
        <v>0</v>
      </c>
      <c r="CA156" s="3">
        <f t="shared" si="110"/>
        <v>187374000</v>
      </c>
      <c r="CB156" s="3">
        <f t="shared" si="111"/>
        <v>187374000</v>
      </c>
      <c r="CC156" s="3">
        <f t="shared" si="112"/>
        <v>0</v>
      </c>
      <c r="CD156" s="3">
        <f t="shared" si="113"/>
        <v>0</v>
      </c>
      <c r="CE156" s="3">
        <f t="shared" si="114"/>
        <v>0</v>
      </c>
      <c r="CF156" s="3">
        <f t="shared" si="115"/>
        <v>187374000</v>
      </c>
      <c r="CG156" s="3">
        <f t="shared" si="131"/>
        <v>0</v>
      </c>
    </row>
    <row r="157" spans="1:85" ht="25.5" customHeight="1" x14ac:dyDescent="0.25">
      <c r="A157" s="214">
        <v>26</v>
      </c>
      <c r="B157" s="227" t="s">
        <v>90</v>
      </c>
      <c r="C157" s="215"/>
      <c r="D157" s="215"/>
      <c r="E157" s="223" t="s">
        <v>248</v>
      </c>
      <c r="F157" s="216">
        <v>0</v>
      </c>
      <c r="G157" s="217"/>
      <c r="H157" s="217"/>
      <c r="I157" s="200">
        <v>187374000</v>
      </c>
      <c r="J157" s="217"/>
      <c r="K157" s="217"/>
      <c r="L157" s="217"/>
      <c r="M157" s="217"/>
      <c r="N157" s="217"/>
      <c r="O157" s="217"/>
      <c r="P157" s="217"/>
      <c r="Q157" s="217"/>
      <c r="R157" s="217"/>
      <c r="S157" s="217"/>
      <c r="T157" s="217"/>
      <c r="U157" s="170">
        <f t="shared" si="82"/>
        <v>187374000</v>
      </c>
      <c r="V157" s="170">
        <f t="shared" si="100"/>
        <v>187374000</v>
      </c>
      <c r="W157" s="217"/>
      <c r="X157" s="217"/>
      <c r="Y157" s="200"/>
      <c r="Z157" s="217"/>
      <c r="AA157" s="217"/>
      <c r="AB157" s="217"/>
      <c r="AC157" s="217"/>
      <c r="AD157" s="217"/>
      <c r="AE157" s="217"/>
      <c r="AF157" s="217"/>
      <c r="AG157" s="217"/>
      <c r="AH157" s="217"/>
      <c r="AI157" s="217"/>
      <c r="AJ157" s="217"/>
      <c r="AK157" s="217"/>
      <c r="AL157" s="217"/>
      <c r="AM157" s="217"/>
      <c r="AN157" s="217"/>
      <c r="AO157" s="217"/>
      <c r="AP157" s="217"/>
      <c r="AQ157" s="217"/>
      <c r="AR157" s="217"/>
      <c r="AS157" s="217"/>
      <c r="AT157" s="217"/>
      <c r="AU157" s="172">
        <f t="shared" si="125"/>
        <v>187374000</v>
      </c>
      <c r="AV157" s="218"/>
      <c r="AW157" s="218"/>
      <c r="AX157" s="218"/>
      <c r="AY157" s="218"/>
      <c r="AZ157" s="218"/>
      <c r="BA157" s="218"/>
      <c r="BB157" s="218"/>
      <c r="BC157" s="218"/>
      <c r="BD157" s="218"/>
      <c r="BE157" s="218"/>
      <c r="BF157" s="40"/>
      <c r="BG157" s="40"/>
      <c r="BH157" s="219">
        <v>0</v>
      </c>
      <c r="BI157" s="219">
        <v>0</v>
      </c>
      <c r="BJ157" s="219">
        <v>0</v>
      </c>
      <c r="BK157" s="219">
        <v>0</v>
      </c>
      <c r="BL157" s="219">
        <v>187374000</v>
      </c>
      <c r="BM157" s="219">
        <v>0</v>
      </c>
      <c r="BN157" s="219">
        <v>0</v>
      </c>
      <c r="BO157" s="219">
        <v>0</v>
      </c>
      <c r="BP157" s="219"/>
      <c r="BQ157" s="219"/>
      <c r="BR157" s="219"/>
      <c r="BS157" s="220"/>
      <c r="BT157" s="190">
        <f>SUM(BH157:BS157)</f>
        <v>187374000</v>
      </c>
      <c r="BU157"/>
      <c r="BV157"/>
      <c r="BX157" s="3">
        <f t="shared" si="109"/>
        <v>187374000</v>
      </c>
      <c r="BY157" s="3">
        <f t="shared" si="107"/>
        <v>0</v>
      </c>
      <c r="CA157" s="3">
        <f t="shared" si="110"/>
        <v>187374000</v>
      </c>
      <c r="CB157" s="3">
        <f t="shared" si="111"/>
        <v>187374000</v>
      </c>
      <c r="CC157" s="3">
        <f t="shared" si="112"/>
        <v>0</v>
      </c>
      <c r="CD157" s="3">
        <f t="shared" si="113"/>
        <v>0</v>
      </c>
      <c r="CE157" s="3">
        <f t="shared" si="114"/>
        <v>0</v>
      </c>
      <c r="CF157" s="3">
        <f t="shared" si="115"/>
        <v>187374000</v>
      </c>
      <c r="CG157" s="3">
        <f t="shared" si="131"/>
        <v>0</v>
      </c>
    </row>
    <row r="158" spans="1:85" ht="21.75" customHeight="1" x14ac:dyDescent="0.25">
      <c r="A158" s="202" t="s">
        <v>249</v>
      </c>
      <c r="B158" s="167"/>
      <c r="C158" s="167"/>
      <c r="D158" s="167"/>
      <c r="E158" s="168" t="s">
        <v>250</v>
      </c>
      <c r="F158" s="193">
        <f>+F159+F160+F161+F162+F164</f>
        <v>24608000</v>
      </c>
      <c r="G158" s="194">
        <f t="shared" ref="G158:R158" si="135">SUM(G159:G164)</f>
        <v>0</v>
      </c>
      <c r="H158" s="194">
        <f t="shared" si="135"/>
        <v>0</v>
      </c>
      <c r="I158" s="194">
        <f t="shared" si="135"/>
        <v>0</v>
      </c>
      <c r="J158" s="194">
        <f t="shared" si="135"/>
        <v>0</v>
      </c>
      <c r="K158" s="194">
        <f t="shared" si="135"/>
        <v>0</v>
      </c>
      <c r="L158" s="194">
        <f t="shared" si="135"/>
        <v>0</v>
      </c>
      <c r="M158" s="194">
        <f t="shared" si="135"/>
        <v>0</v>
      </c>
      <c r="N158" s="194">
        <f t="shared" si="135"/>
        <v>0</v>
      </c>
      <c r="O158" s="194">
        <f t="shared" si="135"/>
        <v>0</v>
      </c>
      <c r="P158" s="194">
        <f t="shared" si="135"/>
        <v>0</v>
      </c>
      <c r="Q158" s="194">
        <f t="shared" si="135"/>
        <v>0</v>
      </c>
      <c r="R158" s="194">
        <f t="shared" si="135"/>
        <v>0</v>
      </c>
      <c r="S158" s="194"/>
      <c r="T158" s="194"/>
      <c r="U158" s="170">
        <f t="shared" si="82"/>
        <v>24608000</v>
      </c>
      <c r="V158" s="170">
        <f t="shared" si="100"/>
        <v>24608000</v>
      </c>
      <c r="W158" s="194">
        <f t="shared" ref="W158:AL158" si="136">SUM(W159:W164)</f>
        <v>0</v>
      </c>
      <c r="X158" s="194">
        <f t="shared" si="136"/>
        <v>0</v>
      </c>
      <c r="Y158" s="194">
        <f t="shared" si="136"/>
        <v>0</v>
      </c>
      <c r="Z158" s="194">
        <f t="shared" si="136"/>
        <v>0</v>
      </c>
      <c r="AA158" s="194">
        <f t="shared" si="136"/>
        <v>0</v>
      </c>
      <c r="AB158" s="194">
        <f t="shared" si="136"/>
        <v>0</v>
      </c>
      <c r="AC158" s="194">
        <f t="shared" si="136"/>
        <v>0</v>
      </c>
      <c r="AD158" s="194">
        <f t="shared" si="136"/>
        <v>0</v>
      </c>
      <c r="AE158" s="194">
        <f t="shared" si="136"/>
        <v>0</v>
      </c>
      <c r="AF158" s="194">
        <f t="shared" si="136"/>
        <v>0</v>
      </c>
      <c r="AG158" s="194">
        <f t="shared" si="136"/>
        <v>0</v>
      </c>
      <c r="AH158" s="194"/>
      <c r="AI158" s="194"/>
      <c r="AJ158" s="194"/>
      <c r="AK158" s="194"/>
      <c r="AL158" s="194">
        <f t="shared" si="136"/>
        <v>0</v>
      </c>
      <c r="AM158" s="194"/>
      <c r="AN158" s="194"/>
      <c r="AO158" s="194"/>
      <c r="AP158" s="194"/>
      <c r="AQ158" s="194"/>
      <c r="AR158" s="194"/>
      <c r="AS158" s="194"/>
      <c r="AT158" s="194"/>
      <c r="AU158" s="172">
        <f t="shared" si="125"/>
        <v>24608000</v>
      </c>
      <c r="AV158" s="173"/>
      <c r="AW158" s="173"/>
      <c r="AX158" s="173"/>
      <c r="AY158" s="173"/>
      <c r="AZ158" s="173"/>
      <c r="BA158" s="173"/>
      <c r="BB158" s="173"/>
      <c r="BC158" s="173"/>
      <c r="BD158" s="173"/>
      <c r="BE158" s="173"/>
      <c r="BF158" s="174"/>
      <c r="BG158" s="174"/>
      <c r="BH158" s="176">
        <f t="shared" ref="BH158:BT158" si="137">SUM(BH159:BH164)</f>
        <v>0</v>
      </c>
      <c r="BI158" s="176">
        <f t="shared" si="137"/>
        <v>64140</v>
      </c>
      <c r="BJ158" s="176">
        <f t="shared" si="137"/>
        <v>0</v>
      </c>
      <c r="BK158" s="176">
        <f t="shared" si="137"/>
        <v>208227</v>
      </c>
      <c r="BL158" s="176">
        <f t="shared" si="137"/>
        <v>0</v>
      </c>
      <c r="BM158" s="176">
        <f t="shared" si="137"/>
        <v>0</v>
      </c>
      <c r="BN158" s="176">
        <f t="shared" si="137"/>
        <v>0</v>
      </c>
      <c r="BO158" s="176">
        <f t="shared" si="137"/>
        <v>648166</v>
      </c>
      <c r="BP158" s="176">
        <f t="shared" si="137"/>
        <v>0</v>
      </c>
      <c r="BQ158" s="176">
        <f t="shared" si="137"/>
        <v>0</v>
      </c>
      <c r="BR158" s="176">
        <f t="shared" si="137"/>
        <v>0</v>
      </c>
      <c r="BS158" s="176">
        <f t="shared" si="137"/>
        <v>0</v>
      </c>
      <c r="BT158" s="176">
        <f t="shared" si="137"/>
        <v>920533</v>
      </c>
      <c r="BU158" s="177">
        <f>+BT158/AU158</f>
        <v>3.7407875487646292E-2</v>
      </c>
      <c r="BV158" s="178"/>
      <c r="BW158" s="178"/>
      <c r="BX158" s="3">
        <f t="shared" si="109"/>
        <v>24608000</v>
      </c>
      <c r="BY158" s="3">
        <f t="shared" si="107"/>
        <v>23687467</v>
      </c>
      <c r="BZ158" s="3">
        <f t="shared" ref="BZ158" si="138">SUM(BH158:BJ158)</f>
        <v>64140</v>
      </c>
      <c r="CA158" s="3">
        <f t="shared" si="110"/>
        <v>208227</v>
      </c>
      <c r="CB158" s="3">
        <f t="shared" si="111"/>
        <v>272367</v>
      </c>
      <c r="CC158" s="3">
        <f t="shared" si="112"/>
        <v>648166</v>
      </c>
      <c r="CD158" s="3">
        <f t="shared" si="113"/>
        <v>0</v>
      </c>
      <c r="CE158" s="3">
        <f t="shared" si="114"/>
        <v>648166</v>
      </c>
      <c r="CF158" s="3">
        <f t="shared" si="115"/>
        <v>920533</v>
      </c>
      <c r="CG158" s="3">
        <f t="shared" si="131"/>
        <v>23687467</v>
      </c>
    </row>
    <row r="159" spans="1:85" ht="15" customHeight="1" x14ac:dyDescent="0.25">
      <c r="A159" s="221" t="s">
        <v>249</v>
      </c>
      <c r="B159" s="215" t="s">
        <v>158</v>
      </c>
      <c r="C159" s="227"/>
      <c r="D159" s="227"/>
      <c r="E159" s="187" t="s">
        <v>251</v>
      </c>
      <c r="F159" s="216"/>
      <c r="G159" s="217"/>
      <c r="H159" s="217"/>
      <c r="I159" s="217"/>
      <c r="J159" s="217"/>
      <c r="K159" s="217"/>
      <c r="L159" s="217"/>
      <c r="M159" s="217"/>
      <c r="N159" s="217"/>
      <c r="O159" s="217"/>
      <c r="P159" s="217"/>
      <c r="Q159" s="217"/>
      <c r="R159" s="217"/>
      <c r="S159" s="217"/>
      <c r="T159" s="217"/>
      <c r="U159" s="170">
        <f t="shared" ref="U159:U168" si="139">SUM(F159:T159)</f>
        <v>0</v>
      </c>
      <c r="V159" s="170">
        <f t="shared" ref="V159:V168" si="140">SUM(F159:T159)</f>
        <v>0</v>
      </c>
      <c r="W159" s="217"/>
      <c r="X159" s="217"/>
      <c r="Y159" s="217"/>
      <c r="Z159" s="217"/>
      <c r="AA159" s="217"/>
      <c r="AB159" s="217"/>
      <c r="AC159" s="217"/>
      <c r="AD159" s="217"/>
      <c r="AE159" s="217"/>
      <c r="AF159" s="217"/>
      <c r="AG159" s="217"/>
      <c r="AH159" s="217"/>
      <c r="AI159" s="217"/>
      <c r="AJ159" s="217"/>
      <c r="AK159" s="217"/>
      <c r="AL159" s="217"/>
      <c r="AM159" s="217"/>
      <c r="AN159" s="217"/>
      <c r="AO159" s="217"/>
      <c r="AP159" s="217"/>
      <c r="AQ159" s="217"/>
      <c r="AR159" s="217"/>
      <c r="AS159" s="217"/>
      <c r="AT159" s="217"/>
      <c r="AU159" s="172">
        <f t="shared" si="125"/>
        <v>0</v>
      </c>
      <c r="AV159" s="218"/>
      <c r="AW159" s="218"/>
      <c r="AX159" s="218"/>
      <c r="AY159" s="218"/>
      <c r="AZ159" s="218"/>
      <c r="BA159" s="218"/>
      <c r="BB159" s="218"/>
      <c r="BC159" s="218"/>
      <c r="BD159" s="218"/>
      <c r="BE159" s="218"/>
      <c r="BF159" s="40"/>
      <c r="BG159" s="40"/>
      <c r="BH159" s="219">
        <v>0</v>
      </c>
      <c r="BI159" s="219"/>
      <c r="BJ159" s="219">
        <v>0</v>
      </c>
      <c r="BK159" s="219">
        <v>0</v>
      </c>
      <c r="BL159" s="219">
        <v>0</v>
      </c>
      <c r="BM159" s="219">
        <v>0</v>
      </c>
      <c r="BN159" s="219">
        <v>0</v>
      </c>
      <c r="BO159" s="219"/>
      <c r="BP159" s="219"/>
      <c r="BQ159" s="219"/>
      <c r="BR159" s="219"/>
      <c r="BS159" s="220"/>
      <c r="BT159" s="190">
        <f>SUM(BH159:BS159)</f>
        <v>0</v>
      </c>
      <c r="BU159"/>
      <c r="BV159"/>
      <c r="BX159" s="3">
        <f t="shared" si="109"/>
        <v>0</v>
      </c>
      <c r="BY159" s="3">
        <f t="shared" si="107"/>
        <v>0</v>
      </c>
      <c r="CA159" s="3">
        <f t="shared" si="110"/>
        <v>0</v>
      </c>
      <c r="CB159" s="3">
        <f t="shared" si="111"/>
        <v>0</v>
      </c>
      <c r="CC159" s="3">
        <f t="shared" si="112"/>
        <v>0</v>
      </c>
      <c r="CD159" s="3">
        <f t="shared" si="113"/>
        <v>0</v>
      </c>
      <c r="CE159" s="3">
        <f t="shared" si="114"/>
        <v>0</v>
      </c>
      <c r="CF159" s="3">
        <f t="shared" si="115"/>
        <v>0</v>
      </c>
      <c r="CG159" s="3">
        <f t="shared" si="131"/>
        <v>0</v>
      </c>
    </row>
    <row r="160" spans="1:85" ht="15" customHeight="1" x14ac:dyDescent="0.25">
      <c r="A160" s="221" t="s">
        <v>249</v>
      </c>
      <c r="B160" s="215" t="s">
        <v>171</v>
      </c>
      <c r="C160" s="227"/>
      <c r="D160" s="227"/>
      <c r="E160" s="187" t="s">
        <v>252</v>
      </c>
      <c r="F160" s="216">
        <v>1423000</v>
      </c>
      <c r="G160" s="217"/>
      <c r="H160" s="217"/>
      <c r="I160" s="217"/>
      <c r="J160" s="217"/>
      <c r="K160" s="217"/>
      <c r="L160" s="217"/>
      <c r="M160" s="217"/>
      <c r="N160" s="217"/>
      <c r="O160" s="217"/>
      <c r="P160" s="217"/>
      <c r="Q160" s="217"/>
      <c r="R160" s="217"/>
      <c r="S160" s="217"/>
      <c r="T160" s="217"/>
      <c r="U160" s="170">
        <f t="shared" si="139"/>
        <v>1423000</v>
      </c>
      <c r="V160" s="170">
        <f t="shared" si="140"/>
        <v>1423000</v>
      </c>
      <c r="W160" s="217"/>
      <c r="X160" s="217"/>
      <c r="Y160" s="217"/>
      <c r="Z160" s="217"/>
      <c r="AA160" s="217"/>
      <c r="AB160" s="217"/>
      <c r="AC160" s="217"/>
      <c r="AD160" s="217"/>
      <c r="AE160" s="217"/>
      <c r="AF160" s="217"/>
      <c r="AG160" s="217"/>
      <c r="AH160" s="217"/>
      <c r="AI160" s="217"/>
      <c r="AJ160" s="217"/>
      <c r="AK160" s="217"/>
      <c r="AL160" s="217"/>
      <c r="AM160" s="217"/>
      <c r="AN160" s="217"/>
      <c r="AO160" s="217"/>
      <c r="AP160" s="217"/>
      <c r="AQ160" s="217"/>
      <c r="AR160" s="217"/>
      <c r="AS160" s="217"/>
      <c r="AT160" s="217"/>
      <c r="AU160" s="172">
        <f t="shared" si="125"/>
        <v>1423000</v>
      </c>
      <c r="AV160" s="218"/>
      <c r="AW160" s="218"/>
      <c r="AX160" s="218"/>
      <c r="AY160" s="218"/>
      <c r="AZ160" s="218"/>
      <c r="BA160" s="218"/>
      <c r="BB160" s="218"/>
      <c r="BC160" s="218"/>
      <c r="BD160" s="218"/>
      <c r="BE160" s="218"/>
      <c r="BF160" s="40"/>
      <c r="BG160" s="40"/>
      <c r="BH160" s="219">
        <v>0</v>
      </c>
      <c r="BI160" s="219"/>
      <c r="BJ160" s="219">
        <v>0</v>
      </c>
      <c r="BK160" s="219">
        <v>0</v>
      </c>
      <c r="BL160" s="219">
        <v>0</v>
      </c>
      <c r="BM160" s="219">
        <v>0</v>
      </c>
      <c r="BN160" s="219">
        <v>0</v>
      </c>
      <c r="BO160" s="219"/>
      <c r="BP160" s="219"/>
      <c r="BQ160" s="219"/>
      <c r="BR160" s="219"/>
      <c r="BS160" s="220"/>
      <c r="BT160" s="190">
        <f>SUM(BH160:BS160)</f>
        <v>0</v>
      </c>
      <c r="BU160"/>
      <c r="BV160"/>
      <c r="BX160" s="3">
        <f t="shared" si="109"/>
        <v>1423000</v>
      </c>
      <c r="BY160" s="3">
        <f t="shared" si="107"/>
        <v>1423000</v>
      </c>
      <c r="CA160" s="3">
        <f t="shared" si="110"/>
        <v>0</v>
      </c>
      <c r="CB160" s="3">
        <f t="shared" si="111"/>
        <v>0</v>
      </c>
      <c r="CC160" s="3">
        <f t="shared" si="112"/>
        <v>0</v>
      </c>
      <c r="CD160" s="3">
        <f t="shared" si="113"/>
        <v>0</v>
      </c>
      <c r="CE160" s="3">
        <f t="shared" si="114"/>
        <v>0</v>
      </c>
      <c r="CF160" s="3">
        <f t="shared" si="115"/>
        <v>0</v>
      </c>
      <c r="CG160" s="3">
        <f t="shared" si="131"/>
        <v>1423000</v>
      </c>
    </row>
    <row r="161" spans="1:85" ht="15" customHeight="1" x14ac:dyDescent="0.25">
      <c r="A161" s="221" t="s">
        <v>249</v>
      </c>
      <c r="B161" s="215" t="s">
        <v>88</v>
      </c>
      <c r="C161" s="227"/>
      <c r="D161" s="227"/>
      <c r="E161" s="187" t="s">
        <v>253</v>
      </c>
      <c r="F161" s="216"/>
      <c r="G161" s="217"/>
      <c r="H161" s="217"/>
      <c r="I161" s="217"/>
      <c r="J161" s="217"/>
      <c r="K161" s="217"/>
      <c r="L161" s="217"/>
      <c r="M161" s="217"/>
      <c r="N161" s="217"/>
      <c r="O161" s="217"/>
      <c r="P161" s="217"/>
      <c r="Q161" s="217"/>
      <c r="R161" s="217"/>
      <c r="S161" s="217"/>
      <c r="T161" s="217"/>
      <c r="U161" s="170">
        <f t="shared" si="139"/>
        <v>0</v>
      </c>
      <c r="V161" s="170">
        <f t="shared" si="140"/>
        <v>0</v>
      </c>
      <c r="W161" s="217"/>
      <c r="X161" s="217"/>
      <c r="Y161" s="217"/>
      <c r="Z161" s="217"/>
      <c r="AA161" s="217"/>
      <c r="AB161" s="217"/>
      <c r="AC161" s="217"/>
      <c r="AD161" s="217"/>
      <c r="AE161" s="217"/>
      <c r="AF161" s="217"/>
      <c r="AG161" s="217"/>
      <c r="AH161" s="217"/>
      <c r="AI161" s="217"/>
      <c r="AJ161" s="217"/>
      <c r="AK161" s="217"/>
      <c r="AL161" s="217"/>
      <c r="AM161" s="217"/>
      <c r="AN161" s="217"/>
      <c r="AO161" s="217"/>
      <c r="AP161" s="217"/>
      <c r="AQ161" s="217"/>
      <c r="AR161" s="217"/>
      <c r="AS161" s="217"/>
      <c r="AT161" s="217"/>
      <c r="AU161" s="172">
        <f t="shared" si="125"/>
        <v>0</v>
      </c>
      <c r="AV161" s="218"/>
      <c r="AW161" s="218"/>
      <c r="AX161" s="218"/>
      <c r="AY161" s="218"/>
      <c r="AZ161" s="218"/>
      <c r="BA161" s="218"/>
      <c r="BB161" s="218"/>
      <c r="BC161" s="218"/>
      <c r="BD161" s="218"/>
      <c r="BE161" s="218"/>
      <c r="BF161" s="40"/>
      <c r="BG161" s="40"/>
      <c r="BH161" s="219">
        <v>0</v>
      </c>
      <c r="BI161" s="219"/>
      <c r="BJ161" s="219">
        <v>0</v>
      </c>
      <c r="BK161" s="219">
        <v>0</v>
      </c>
      <c r="BL161" s="219">
        <v>0</v>
      </c>
      <c r="BM161" s="219">
        <v>0</v>
      </c>
      <c r="BN161" s="219">
        <v>0</v>
      </c>
      <c r="BO161" s="219"/>
      <c r="BP161" s="219"/>
      <c r="BQ161" s="219"/>
      <c r="BR161" s="219"/>
      <c r="BS161" s="220"/>
      <c r="BT161" s="190">
        <f>SUM(BH161:BS161)</f>
        <v>0</v>
      </c>
      <c r="BU161"/>
      <c r="BV161"/>
      <c r="BX161" s="3">
        <f t="shared" si="109"/>
        <v>0</v>
      </c>
      <c r="BY161" s="3">
        <f t="shared" si="107"/>
        <v>0</v>
      </c>
      <c r="CA161" s="3">
        <f t="shared" si="110"/>
        <v>0</v>
      </c>
      <c r="CB161" s="3">
        <f t="shared" si="111"/>
        <v>0</v>
      </c>
      <c r="CC161" s="3">
        <f t="shared" si="112"/>
        <v>0</v>
      </c>
      <c r="CD161" s="3">
        <f t="shared" si="113"/>
        <v>0</v>
      </c>
      <c r="CE161" s="3">
        <f t="shared" si="114"/>
        <v>0</v>
      </c>
      <c r="CF161" s="3">
        <f t="shared" si="115"/>
        <v>0</v>
      </c>
      <c r="CG161" s="3">
        <f t="shared" si="131"/>
        <v>0</v>
      </c>
    </row>
    <row r="162" spans="1:85" ht="15" customHeight="1" x14ac:dyDescent="0.25">
      <c r="A162" s="221" t="s">
        <v>249</v>
      </c>
      <c r="B162" s="215" t="s">
        <v>189</v>
      </c>
      <c r="C162" s="227"/>
      <c r="D162" s="227"/>
      <c r="E162" s="187" t="s">
        <v>254</v>
      </c>
      <c r="F162" s="216">
        <f>+F163</f>
        <v>1340000</v>
      </c>
      <c r="G162" s="217"/>
      <c r="H162" s="217"/>
      <c r="I162" s="217"/>
      <c r="J162" s="217"/>
      <c r="K162" s="217"/>
      <c r="L162" s="217"/>
      <c r="M162" s="217"/>
      <c r="N162" s="217"/>
      <c r="O162" s="217"/>
      <c r="P162" s="217"/>
      <c r="Q162" s="217"/>
      <c r="R162" s="217"/>
      <c r="S162" s="217"/>
      <c r="T162" s="217"/>
      <c r="U162" s="170">
        <f t="shared" si="139"/>
        <v>1340000</v>
      </c>
      <c r="V162" s="170">
        <f t="shared" si="140"/>
        <v>1340000</v>
      </c>
      <c r="W162" s="217"/>
      <c r="X162" s="217"/>
      <c r="Y162" s="217"/>
      <c r="Z162" s="217"/>
      <c r="AA162" s="217"/>
      <c r="AB162" s="217"/>
      <c r="AC162" s="217"/>
      <c r="AD162" s="217"/>
      <c r="AE162" s="217"/>
      <c r="AF162" s="217"/>
      <c r="AG162" s="217"/>
      <c r="AH162" s="217"/>
      <c r="AI162" s="217"/>
      <c r="AJ162" s="217"/>
      <c r="AK162" s="217"/>
      <c r="AL162" s="217"/>
      <c r="AM162" s="217"/>
      <c r="AN162" s="217"/>
      <c r="AO162" s="217"/>
      <c r="AP162" s="217"/>
      <c r="AQ162" s="217"/>
      <c r="AR162" s="217"/>
      <c r="AS162" s="217"/>
      <c r="AT162" s="217"/>
      <c r="AU162" s="172">
        <f t="shared" si="125"/>
        <v>1340000</v>
      </c>
      <c r="AV162" s="218"/>
      <c r="AW162" s="218"/>
      <c r="AX162" s="218"/>
      <c r="AY162" s="218"/>
      <c r="AZ162" s="218"/>
      <c r="BA162" s="218"/>
      <c r="BB162" s="218"/>
      <c r="BC162" s="218"/>
      <c r="BD162" s="218"/>
      <c r="BE162" s="218"/>
      <c r="BF162" s="40"/>
      <c r="BG162" s="40"/>
      <c r="BH162" s="230">
        <f>SUM(BH163)</f>
        <v>0</v>
      </c>
      <c r="BI162" s="230">
        <f t="shared" ref="BI162:BL162" si="141">SUM(BI163)</f>
        <v>0</v>
      </c>
      <c r="BJ162" s="230">
        <f t="shared" si="141"/>
        <v>0</v>
      </c>
      <c r="BK162" s="230">
        <f t="shared" si="141"/>
        <v>0</v>
      </c>
      <c r="BL162" s="230">
        <f t="shared" si="141"/>
        <v>0</v>
      </c>
      <c r="BM162" s="219">
        <v>0</v>
      </c>
      <c r="BN162" s="219">
        <v>0</v>
      </c>
      <c r="BO162" s="219"/>
      <c r="BP162" s="219"/>
      <c r="BQ162" s="219"/>
      <c r="BR162" s="219"/>
      <c r="BS162" s="220"/>
      <c r="BT162" s="190">
        <f>SUM(BH162:BS162)</f>
        <v>0</v>
      </c>
      <c r="BU162"/>
      <c r="BV162"/>
      <c r="BX162" s="3">
        <f t="shared" si="109"/>
        <v>1340000</v>
      </c>
      <c r="BY162" s="3">
        <f t="shared" si="107"/>
        <v>1340000</v>
      </c>
      <c r="CA162" s="3">
        <f t="shared" si="110"/>
        <v>0</v>
      </c>
      <c r="CB162" s="3">
        <f t="shared" si="111"/>
        <v>0</v>
      </c>
      <c r="CC162" s="3">
        <f t="shared" si="112"/>
        <v>0</v>
      </c>
      <c r="CD162" s="3">
        <f t="shared" si="113"/>
        <v>0</v>
      </c>
      <c r="CE162" s="3">
        <f t="shared" si="114"/>
        <v>0</v>
      </c>
      <c r="CF162" s="3">
        <f t="shared" si="115"/>
        <v>0</v>
      </c>
      <c r="CG162" s="3">
        <f t="shared" si="131"/>
        <v>1340000</v>
      </c>
    </row>
    <row r="163" spans="1:85" s="34" customFormat="1" ht="25.5" customHeight="1" x14ac:dyDescent="0.25">
      <c r="A163" s="221" t="s">
        <v>249</v>
      </c>
      <c r="B163" s="222" t="s">
        <v>189</v>
      </c>
      <c r="C163" s="180" t="s">
        <v>92</v>
      </c>
      <c r="D163" s="180"/>
      <c r="E163" s="181" t="s">
        <v>255</v>
      </c>
      <c r="F163" s="216">
        <v>1340000</v>
      </c>
      <c r="G163" s="217"/>
      <c r="H163" s="217"/>
      <c r="I163" s="217"/>
      <c r="J163" s="217"/>
      <c r="K163" s="217"/>
      <c r="L163" s="217"/>
      <c r="M163" s="217"/>
      <c r="N163" s="217"/>
      <c r="O163" s="217"/>
      <c r="P163" s="217"/>
      <c r="Q163" s="217"/>
      <c r="R163" s="217"/>
      <c r="S163" s="217"/>
      <c r="T163" s="217"/>
      <c r="U163" s="170">
        <f t="shared" si="139"/>
        <v>1340000</v>
      </c>
      <c r="V163" s="170">
        <f t="shared" si="140"/>
        <v>1340000</v>
      </c>
      <c r="W163" s="133"/>
      <c r="X163" s="133"/>
      <c r="Y163" s="133"/>
      <c r="Z163" s="133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72">
        <f t="shared" si="125"/>
        <v>1340000</v>
      </c>
      <c r="AV163" s="218"/>
      <c r="AW163" s="218"/>
      <c r="AX163" s="218"/>
      <c r="AY163" s="218"/>
      <c r="AZ163" s="218"/>
      <c r="BA163" s="218"/>
      <c r="BB163" s="218"/>
      <c r="BC163" s="218"/>
      <c r="BD163" s="218"/>
      <c r="BE163" s="218"/>
      <c r="BF163" s="40"/>
      <c r="BG163" s="24"/>
      <c r="BH163" s="230">
        <v>0</v>
      </c>
      <c r="BI163" s="230">
        <v>0</v>
      </c>
      <c r="BJ163" s="231">
        <v>0</v>
      </c>
      <c r="BK163" s="219">
        <v>0</v>
      </c>
      <c r="BL163" s="219">
        <v>0</v>
      </c>
      <c r="BM163" s="219">
        <v>0</v>
      </c>
      <c r="BN163" s="219">
        <v>0</v>
      </c>
      <c r="BO163" s="219"/>
      <c r="BP163" s="219"/>
      <c r="BQ163" s="219"/>
      <c r="BR163" s="219"/>
      <c r="BS163" s="220"/>
      <c r="BT163" s="190">
        <f>SUM(BH163:BS163)</f>
        <v>0</v>
      </c>
      <c r="BX163" s="3">
        <f t="shared" si="109"/>
        <v>1340000</v>
      </c>
      <c r="BY163" s="3">
        <f t="shared" si="107"/>
        <v>1340000</v>
      </c>
      <c r="CA163" s="3">
        <f t="shared" si="110"/>
        <v>0</v>
      </c>
      <c r="CB163" s="3">
        <f t="shared" si="111"/>
        <v>0</v>
      </c>
      <c r="CC163" s="3">
        <f t="shared" si="112"/>
        <v>0</v>
      </c>
      <c r="CD163" s="3">
        <f t="shared" si="113"/>
        <v>0</v>
      </c>
      <c r="CE163" s="3">
        <f t="shared" si="114"/>
        <v>0</v>
      </c>
      <c r="CF163" s="3">
        <f t="shared" si="115"/>
        <v>0</v>
      </c>
      <c r="CG163" s="3">
        <f t="shared" si="131"/>
        <v>1340000</v>
      </c>
    </row>
    <row r="164" spans="1:85" ht="15" customHeight="1" thickBot="1" x14ac:dyDescent="0.3">
      <c r="A164" s="221" t="s">
        <v>249</v>
      </c>
      <c r="B164" s="215" t="s">
        <v>197</v>
      </c>
      <c r="C164" s="227"/>
      <c r="D164" s="227"/>
      <c r="E164" s="187" t="s">
        <v>256</v>
      </c>
      <c r="F164" s="216">
        <f>+F165</f>
        <v>21845000</v>
      </c>
      <c r="G164" s="217"/>
      <c r="H164" s="217"/>
      <c r="I164" s="217"/>
      <c r="J164" s="217"/>
      <c r="K164" s="217"/>
      <c r="L164" s="217"/>
      <c r="M164" s="217"/>
      <c r="N164" s="217"/>
      <c r="O164" s="217"/>
      <c r="P164" s="217"/>
      <c r="Q164" s="217"/>
      <c r="R164" s="217"/>
      <c r="S164" s="217"/>
      <c r="T164" s="217"/>
      <c r="U164" s="170">
        <f t="shared" si="139"/>
        <v>21845000</v>
      </c>
      <c r="V164" s="170">
        <f t="shared" si="140"/>
        <v>21845000</v>
      </c>
      <c r="W164" s="217"/>
      <c r="X164" s="217"/>
      <c r="Y164" s="217"/>
      <c r="Z164" s="217"/>
      <c r="AA164" s="217"/>
      <c r="AB164" s="217"/>
      <c r="AC164" s="217"/>
      <c r="AD164" s="217"/>
      <c r="AE164" s="217"/>
      <c r="AF164" s="217"/>
      <c r="AG164" s="217"/>
      <c r="AH164" s="217"/>
      <c r="AI164" s="217"/>
      <c r="AJ164" s="217"/>
      <c r="AK164" s="217"/>
      <c r="AL164" s="217"/>
      <c r="AM164" s="217"/>
      <c r="AN164" s="217"/>
      <c r="AO164" s="217"/>
      <c r="AP164" s="217"/>
      <c r="AQ164" s="217"/>
      <c r="AR164" s="217"/>
      <c r="AS164" s="217"/>
      <c r="AT164" s="217"/>
      <c r="AU164" s="172">
        <f t="shared" si="125"/>
        <v>21845000</v>
      </c>
      <c r="AV164" s="218"/>
      <c r="AW164" s="218"/>
      <c r="AX164" s="218"/>
      <c r="AY164" s="218"/>
      <c r="AZ164" s="218"/>
      <c r="BA164" s="218"/>
      <c r="BB164" s="218"/>
      <c r="BC164" s="218"/>
      <c r="BD164" s="218"/>
      <c r="BE164" s="218"/>
      <c r="BF164" s="40"/>
      <c r="BG164" s="40"/>
      <c r="BH164" s="219">
        <f>SUM(BH165)</f>
        <v>0</v>
      </c>
      <c r="BI164" s="219">
        <f>SUM(BI165)</f>
        <v>64140</v>
      </c>
      <c r="BJ164" s="219">
        <f t="shared" ref="BJ164:BO164" si="142">SUM(BJ165)</f>
        <v>0</v>
      </c>
      <c r="BK164" s="219">
        <f t="shared" si="142"/>
        <v>208227</v>
      </c>
      <c r="BL164" s="219">
        <f t="shared" si="142"/>
        <v>0</v>
      </c>
      <c r="BM164" s="219">
        <f t="shared" si="142"/>
        <v>0</v>
      </c>
      <c r="BN164" s="219">
        <f t="shared" si="142"/>
        <v>0</v>
      </c>
      <c r="BO164" s="219">
        <f t="shared" si="142"/>
        <v>648166</v>
      </c>
      <c r="BP164" s="219"/>
      <c r="BQ164" s="219"/>
      <c r="BR164" s="219"/>
      <c r="BS164" s="220"/>
      <c r="BT164" s="190">
        <f>+BT165</f>
        <v>920533</v>
      </c>
      <c r="BU164"/>
      <c r="BV164"/>
      <c r="BX164" s="3">
        <f t="shared" si="109"/>
        <v>21845000</v>
      </c>
      <c r="BY164" s="3">
        <f t="shared" si="107"/>
        <v>20924467</v>
      </c>
      <c r="CA164" s="3">
        <f t="shared" si="110"/>
        <v>208227</v>
      </c>
      <c r="CB164" s="3">
        <f t="shared" si="111"/>
        <v>208227</v>
      </c>
      <c r="CC164" s="3">
        <f t="shared" si="112"/>
        <v>648166</v>
      </c>
      <c r="CD164" s="3">
        <f t="shared" si="113"/>
        <v>0</v>
      </c>
      <c r="CE164" s="3">
        <f t="shared" si="114"/>
        <v>648166</v>
      </c>
      <c r="CF164" s="3">
        <f t="shared" si="115"/>
        <v>856393</v>
      </c>
      <c r="CG164" s="3">
        <f t="shared" si="131"/>
        <v>20988607</v>
      </c>
    </row>
    <row r="165" spans="1:85" s="34" customFormat="1" ht="15" customHeight="1" x14ac:dyDescent="0.25">
      <c r="A165" s="221" t="s">
        <v>249</v>
      </c>
      <c r="B165" s="222" t="s">
        <v>197</v>
      </c>
      <c r="C165" s="180" t="s">
        <v>92</v>
      </c>
      <c r="D165" s="180"/>
      <c r="E165" s="181" t="s">
        <v>257</v>
      </c>
      <c r="F165" s="216">
        <v>21845000</v>
      </c>
      <c r="G165" s="217"/>
      <c r="H165" s="217"/>
      <c r="I165" s="217"/>
      <c r="J165" s="217"/>
      <c r="K165" s="217"/>
      <c r="L165" s="217"/>
      <c r="M165" s="217"/>
      <c r="N165" s="217"/>
      <c r="O165" s="217"/>
      <c r="P165" s="217"/>
      <c r="Q165" s="217"/>
      <c r="R165" s="217"/>
      <c r="S165" s="217"/>
      <c r="T165" s="217"/>
      <c r="U165" s="170">
        <f t="shared" si="139"/>
        <v>21845000</v>
      </c>
      <c r="V165" s="170">
        <f t="shared" si="140"/>
        <v>21845000</v>
      </c>
      <c r="W165" s="133"/>
      <c r="X165" s="133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72">
        <f t="shared" si="125"/>
        <v>21845000</v>
      </c>
      <c r="AV165" s="218"/>
      <c r="AW165" s="218"/>
      <c r="AX165" s="218"/>
      <c r="AY165" s="218"/>
      <c r="AZ165" s="218"/>
      <c r="BA165" s="218"/>
      <c r="BB165" s="218"/>
      <c r="BC165" s="218"/>
      <c r="BD165" s="218"/>
      <c r="BE165" s="218"/>
      <c r="BF165" s="40"/>
      <c r="BG165" s="24"/>
      <c r="BH165" s="219">
        <v>0</v>
      </c>
      <c r="BI165" s="219">
        <v>64140</v>
      </c>
      <c r="BJ165" s="219">
        <v>0</v>
      </c>
      <c r="BK165" s="219">
        <v>208227</v>
      </c>
      <c r="BL165" s="219">
        <v>0</v>
      </c>
      <c r="BM165" s="219">
        <v>0</v>
      </c>
      <c r="BN165" s="219">
        <v>0</v>
      </c>
      <c r="BO165" s="219">
        <v>648166</v>
      </c>
      <c r="BP165" s="219"/>
      <c r="BQ165" s="232"/>
      <c r="BR165" s="219"/>
      <c r="BS165" s="220"/>
      <c r="BT165" s="190">
        <f>SUM(BH165:BS165)</f>
        <v>920533</v>
      </c>
      <c r="BX165" s="3">
        <f t="shared" si="109"/>
        <v>21845000</v>
      </c>
      <c r="BY165" s="3">
        <f t="shared" si="107"/>
        <v>20924467</v>
      </c>
      <c r="CA165" s="3">
        <f t="shared" si="110"/>
        <v>208227</v>
      </c>
      <c r="CB165" s="3">
        <f t="shared" si="111"/>
        <v>208227</v>
      </c>
      <c r="CC165" s="3">
        <f t="shared" si="112"/>
        <v>648166</v>
      </c>
      <c r="CD165" s="3">
        <f t="shared" si="113"/>
        <v>0</v>
      </c>
      <c r="CE165" s="3">
        <f t="shared" si="114"/>
        <v>648166</v>
      </c>
      <c r="CF165" s="3">
        <f t="shared" si="115"/>
        <v>856393</v>
      </c>
      <c r="CG165" s="3">
        <f t="shared" si="131"/>
        <v>20988607</v>
      </c>
    </row>
    <row r="166" spans="1:85" ht="15" customHeight="1" x14ac:dyDescent="0.25">
      <c r="A166" s="202" t="s">
        <v>258</v>
      </c>
      <c r="B166" s="203"/>
      <c r="C166" s="167"/>
      <c r="D166" s="167"/>
      <c r="E166" s="168" t="s">
        <v>259</v>
      </c>
      <c r="F166" s="193">
        <f t="shared" ref="F166:R166" si="143">F167</f>
        <v>0</v>
      </c>
      <c r="G166" s="194">
        <f t="shared" si="143"/>
        <v>0</v>
      </c>
      <c r="H166" s="194">
        <f t="shared" si="143"/>
        <v>0</v>
      </c>
      <c r="I166" s="194">
        <f t="shared" si="143"/>
        <v>0</v>
      </c>
      <c r="J166" s="194">
        <f t="shared" si="143"/>
        <v>132043001</v>
      </c>
      <c r="K166" s="194">
        <f t="shared" si="143"/>
        <v>0</v>
      </c>
      <c r="L166" s="194">
        <f t="shared" si="143"/>
        <v>0</v>
      </c>
      <c r="M166" s="194">
        <f t="shared" si="143"/>
        <v>0</v>
      </c>
      <c r="N166" s="194">
        <f t="shared" si="143"/>
        <v>0</v>
      </c>
      <c r="O166" s="194">
        <f t="shared" si="143"/>
        <v>0</v>
      </c>
      <c r="P166" s="194">
        <f t="shared" si="143"/>
        <v>0</v>
      </c>
      <c r="Q166" s="194">
        <f t="shared" si="143"/>
        <v>0</v>
      </c>
      <c r="R166" s="194">
        <f t="shared" si="143"/>
        <v>0</v>
      </c>
      <c r="S166" s="194"/>
      <c r="T166" s="194"/>
      <c r="U166" s="170">
        <f t="shared" si="139"/>
        <v>132043001</v>
      </c>
      <c r="V166" s="170">
        <f t="shared" si="140"/>
        <v>132043001</v>
      </c>
      <c r="W166" s="194">
        <f t="shared" ref="W166:AL166" si="144">W167</f>
        <v>0</v>
      </c>
      <c r="X166" s="194">
        <f t="shared" si="144"/>
        <v>0</v>
      </c>
      <c r="Y166" s="194">
        <f t="shared" si="144"/>
        <v>0</v>
      </c>
      <c r="Z166" s="194">
        <f t="shared" si="144"/>
        <v>0</v>
      </c>
      <c r="AA166" s="194">
        <f t="shared" si="144"/>
        <v>0</v>
      </c>
      <c r="AB166" s="194">
        <f t="shared" si="144"/>
        <v>0</v>
      </c>
      <c r="AC166" s="194">
        <f t="shared" si="144"/>
        <v>0</v>
      </c>
      <c r="AD166" s="194">
        <f t="shared" si="144"/>
        <v>0</v>
      </c>
      <c r="AE166" s="194">
        <f t="shared" si="144"/>
        <v>0</v>
      </c>
      <c r="AF166" s="194">
        <f t="shared" si="144"/>
        <v>0</v>
      </c>
      <c r="AG166" s="194">
        <f t="shared" si="144"/>
        <v>0</v>
      </c>
      <c r="AH166" s="194"/>
      <c r="AI166" s="194"/>
      <c r="AJ166" s="194"/>
      <c r="AK166" s="194"/>
      <c r="AL166" s="194">
        <f t="shared" si="144"/>
        <v>0</v>
      </c>
      <c r="AM166" s="194"/>
      <c r="AN166" s="194"/>
      <c r="AO166" s="194"/>
      <c r="AP166" s="194"/>
      <c r="AQ166" s="194"/>
      <c r="AR166" s="194"/>
      <c r="AS166" s="194"/>
      <c r="AT166" s="194"/>
      <c r="AU166" s="172">
        <f t="shared" si="125"/>
        <v>132043001</v>
      </c>
      <c r="AV166" s="173"/>
      <c r="AW166" s="173"/>
      <c r="AX166" s="173"/>
      <c r="AY166" s="173"/>
      <c r="AZ166" s="173"/>
      <c r="BA166" s="173"/>
      <c r="BB166" s="173"/>
      <c r="BC166" s="173"/>
      <c r="BD166" s="173"/>
      <c r="BE166" s="173"/>
      <c r="BF166" s="174"/>
      <c r="BG166" s="174"/>
      <c r="BH166" s="176">
        <f t="shared" ref="BH166:BT166" si="145">BH167</f>
        <v>0</v>
      </c>
      <c r="BI166" s="176">
        <f t="shared" si="145"/>
        <v>130457763</v>
      </c>
      <c r="BJ166" s="176">
        <f t="shared" si="145"/>
        <v>1580621</v>
      </c>
      <c r="BK166" s="176">
        <f t="shared" si="145"/>
        <v>0</v>
      </c>
      <c r="BL166" s="176">
        <f t="shared" si="145"/>
        <v>0</v>
      </c>
      <c r="BM166" s="176">
        <f t="shared" si="145"/>
        <v>0</v>
      </c>
      <c r="BN166" s="176">
        <f t="shared" si="145"/>
        <v>0</v>
      </c>
      <c r="BO166" s="176">
        <f t="shared" si="145"/>
        <v>0</v>
      </c>
      <c r="BP166" s="176">
        <f t="shared" si="145"/>
        <v>0</v>
      </c>
      <c r="BQ166" s="176">
        <f t="shared" si="145"/>
        <v>0</v>
      </c>
      <c r="BR166" s="176">
        <f t="shared" si="145"/>
        <v>0</v>
      </c>
      <c r="BS166" s="176">
        <f t="shared" si="145"/>
        <v>0</v>
      </c>
      <c r="BT166" s="176">
        <f t="shared" si="145"/>
        <v>132038384</v>
      </c>
      <c r="BU166" s="226"/>
      <c r="BV166" s="226"/>
      <c r="BX166" s="3">
        <f t="shared" si="109"/>
        <v>132043001</v>
      </c>
      <c r="BY166" s="3">
        <f t="shared" si="107"/>
        <v>4617</v>
      </c>
      <c r="CA166" s="3">
        <f t="shared" si="110"/>
        <v>0</v>
      </c>
      <c r="CB166" s="3">
        <f t="shared" si="111"/>
        <v>0</v>
      </c>
      <c r="CC166" s="3">
        <f t="shared" si="112"/>
        <v>0</v>
      </c>
      <c r="CD166" s="3">
        <f t="shared" si="113"/>
        <v>0</v>
      </c>
      <c r="CE166" s="3">
        <f t="shared" si="114"/>
        <v>0</v>
      </c>
      <c r="CF166" s="3">
        <f t="shared" si="115"/>
        <v>0</v>
      </c>
      <c r="CG166" s="3">
        <f t="shared" si="131"/>
        <v>132043001</v>
      </c>
    </row>
    <row r="167" spans="1:85" ht="15" customHeight="1" x14ac:dyDescent="0.25">
      <c r="A167" s="214">
        <v>34</v>
      </c>
      <c r="B167" s="215" t="s">
        <v>197</v>
      </c>
      <c r="C167" s="227"/>
      <c r="D167" s="227"/>
      <c r="E167" s="187" t="s">
        <v>260</v>
      </c>
      <c r="F167" s="216"/>
      <c r="G167" s="217"/>
      <c r="H167" s="217"/>
      <c r="I167" s="217"/>
      <c r="J167" s="217">
        <v>132043001</v>
      </c>
      <c r="K167" s="217"/>
      <c r="L167" s="217"/>
      <c r="M167" s="217"/>
      <c r="N167" s="217"/>
      <c r="O167" s="217"/>
      <c r="P167" s="217"/>
      <c r="Q167" s="217"/>
      <c r="R167" s="217"/>
      <c r="S167" s="217"/>
      <c r="T167" s="217"/>
      <c r="U167" s="170">
        <f t="shared" si="139"/>
        <v>132043001</v>
      </c>
      <c r="V167" s="170">
        <f t="shared" si="140"/>
        <v>132043001</v>
      </c>
      <c r="W167" s="217"/>
      <c r="X167" s="217"/>
      <c r="Y167" s="217"/>
      <c r="Z167" s="217"/>
      <c r="AA167" s="217"/>
      <c r="AB167" s="217"/>
      <c r="AC167" s="217"/>
      <c r="AD167" s="217"/>
      <c r="AE167" s="217"/>
      <c r="AF167" s="217"/>
      <c r="AG167" s="217"/>
      <c r="AH167" s="217"/>
      <c r="AI167" s="217"/>
      <c r="AJ167" s="217"/>
      <c r="AK167" s="217"/>
      <c r="AL167" s="217"/>
      <c r="AM167" s="217"/>
      <c r="AN167" s="217"/>
      <c r="AO167" s="217"/>
      <c r="AP167" s="217"/>
      <c r="AQ167" s="217"/>
      <c r="AR167" s="217"/>
      <c r="AS167" s="217"/>
      <c r="AT167" s="217"/>
      <c r="AU167" s="172">
        <f t="shared" si="125"/>
        <v>132043001</v>
      </c>
      <c r="AV167" s="218"/>
      <c r="AW167" s="218"/>
      <c r="AX167" s="218"/>
      <c r="AY167" s="218"/>
      <c r="AZ167" s="218"/>
      <c r="BA167" s="218"/>
      <c r="BB167" s="218"/>
      <c r="BC167" s="218"/>
      <c r="BD167" s="218"/>
      <c r="BE167" s="218"/>
      <c r="BF167" s="40"/>
      <c r="BG167" s="40"/>
      <c r="BH167" s="219">
        <v>0</v>
      </c>
      <c r="BI167" s="219">
        <v>130457763</v>
      </c>
      <c r="BJ167" s="219">
        <v>1580621</v>
      </c>
      <c r="BK167" s="219">
        <v>0</v>
      </c>
      <c r="BL167" s="219">
        <v>0</v>
      </c>
      <c r="BM167" s="219">
        <v>0</v>
      </c>
      <c r="BN167" s="219">
        <v>0</v>
      </c>
      <c r="BO167" s="219"/>
      <c r="BP167" s="219"/>
      <c r="BQ167" s="219"/>
      <c r="BR167" s="219"/>
      <c r="BS167" s="220"/>
      <c r="BT167" s="190">
        <f>SUM(BH167:BS167)</f>
        <v>132038384</v>
      </c>
      <c r="BU167"/>
      <c r="BV167"/>
      <c r="BX167" s="3">
        <f t="shared" si="109"/>
        <v>132043001</v>
      </c>
      <c r="BY167" s="3">
        <f t="shared" si="107"/>
        <v>4617</v>
      </c>
      <c r="CA167" s="3">
        <f t="shared" si="110"/>
        <v>0</v>
      </c>
      <c r="CB167" s="3">
        <f t="shared" si="111"/>
        <v>0</v>
      </c>
      <c r="CC167" s="3">
        <f t="shared" si="112"/>
        <v>0</v>
      </c>
      <c r="CD167" s="3">
        <f t="shared" si="113"/>
        <v>0</v>
      </c>
      <c r="CE167" s="3">
        <f t="shared" si="114"/>
        <v>0</v>
      </c>
      <c r="CF167" s="3">
        <f t="shared" si="115"/>
        <v>0</v>
      </c>
      <c r="CG167" s="3">
        <f t="shared" si="131"/>
        <v>132043001</v>
      </c>
    </row>
    <row r="168" spans="1:85" ht="15.75" customHeight="1" x14ac:dyDescent="0.25">
      <c r="A168" s="233" t="s">
        <v>261</v>
      </c>
      <c r="B168" s="234"/>
      <c r="C168" s="235"/>
      <c r="D168" s="235"/>
      <c r="E168" s="236" t="s">
        <v>262</v>
      </c>
      <c r="F168" s="237"/>
      <c r="G168" s="238"/>
      <c r="H168" s="238"/>
      <c r="I168" s="238"/>
      <c r="J168" s="238"/>
      <c r="K168" s="238"/>
      <c r="L168" s="238"/>
      <c r="M168" s="238"/>
      <c r="N168" s="238"/>
      <c r="O168" s="238"/>
      <c r="P168" s="238"/>
      <c r="Q168" s="238"/>
      <c r="R168" s="238"/>
      <c r="S168" s="238"/>
      <c r="T168" s="238"/>
      <c r="U168" s="170">
        <f t="shared" si="139"/>
        <v>0</v>
      </c>
      <c r="V168" s="170">
        <f t="shared" si="140"/>
        <v>0</v>
      </c>
      <c r="W168" s="238"/>
      <c r="X168" s="238"/>
      <c r="Y168" s="238"/>
      <c r="Z168" s="238"/>
      <c r="AA168" s="238"/>
      <c r="AB168" s="238"/>
      <c r="AC168" s="238"/>
      <c r="AD168" s="238"/>
      <c r="AE168" s="238"/>
      <c r="AF168" s="238"/>
      <c r="AG168" s="238"/>
      <c r="AH168" s="238"/>
      <c r="AI168" s="238"/>
      <c r="AJ168" s="238"/>
      <c r="AK168" s="238"/>
      <c r="AL168" s="238"/>
      <c r="AM168" s="238"/>
      <c r="AN168" s="238"/>
      <c r="AO168" s="238"/>
      <c r="AP168" s="238"/>
      <c r="AQ168" s="238"/>
      <c r="AR168" s="238"/>
      <c r="AS168" s="238"/>
      <c r="AT168" s="238"/>
      <c r="AU168" s="172">
        <f t="shared" si="125"/>
        <v>0</v>
      </c>
      <c r="AV168" s="173"/>
      <c r="AW168" s="173"/>
      <c r="AX168" s="173"/>
      <c r="AY168" s="173"/>
      <c r="AZ168" s="173"/>
      <c r="BA168" s="173"/>
      <c r="BB168" s="173"/>
      <c r="BC168" s="173"/>
      <c r="BD168" s="173"/>
      <c r="BE168" s="173"/>
      <c r="BF168" s="239"/>
      <c r="BG168" s="239"/>
      <c r="BH168" s="240">
        <v>0</v>
      </c>
      <c r="BI168" s="240"/>
      <c r="BJ168" s="240"/>
      <c r="BK168" s="240"/>
      <c r="BL168" s="240"/>
      <c r="BM168" s="240"/>
      <c r="BN168" s="240"/>
      <c r="BO168" s="240"/>
      <c r="BP168" s="240"/>
      <c r="BQ168" s="240"/>
      <c r="BR168" s="240"/>
      <c r="BS168" s="241"/>
      <c r="BT168" s="176">
        <v>0</v>
      </c>
      <c r="BU168" s="226" t="e">
        <f>+BT168/AU168</f>
        <v>#DIV/0!</v>
      </c>
      <c r="BV168" s="226"/>
      <c r="BX168" s="3">
        <f t="shared" si="109"/>
        <v>0</v>
      </c>
      <c r="BY168" s="3">
        <f t="shared" si="107"/>
        <v>0</v>
      </c>
      <c r="CA168" s="3">
        <f t="shared" si="110"/>
        <v>0</v>
      </c>
      <c r="CB168" s="3">
        <f t="shared" si="111"/>
        <v>0</v>
      </c>
      <c r="CC168" s="3">
        <f t="shared" si="112"/>
        <v>0</v>
      </c>
      <c r="CD168" s="3">
        <f t="shared" si="113"/>
        <v>0</v>
      </c>
      <c r="CE168" s="3">
        <f t="shared" si="114"/>
        <v>0</v>
      </c>
      <c r="CF168" s="3">
        <f t="shared" si="115"/>
        <v>0</v>
      </c>
      <c r="CG168" s="3">
        <f t="shared" si="131"/>
        <v>0</v>
      </c>
    </row>
    <row r="169" spans="1:85" x14ac:dyDescent="0.25">
      <c r="F169" s="242"/>
      <c r="G169" s="242"/>
      <c r="H169" s="242"/>
      <c r="I169" s="242"/>
      <c r="J169" s="242"/>
      <c r="K169" s="242"/>
      <c r="L169" s="242"/>
      <c r="M169" s="242"/>
      <c r="N169" s="242"/>
      <c r="O169" s="242"/>
      <c r="P169" s="242"/>
      <c r="Q169" s="242"/>
      <c r="R169" s="242"/>
      <c r="S169" s="242"/>
      <c r="T169" s="242"/>
      <c r="U169" s="243"/>
      <c r="V169" s="243"/>
      <c r="W169" s="242"/>
      <c r="X169" s="242"/>
      <c r="Y169" s="242"/>
      <c r="Z169" s="242"/>
      <c r="AA169" s="242"/>
      <c r="AB169" s="242"/>
      <c r="AC169" s="242"/>
      <c r="AD169" s="242"/>
      <c r="AE169" s="242"/>
      <c r="AF169" s="242"/>
      <c r="AG169" s="242"/>
      <c r="AH169" s="242"/>
      <c r="AI169" s="242"/>
      <c r="AJ169" s="242"/>
      <c r="AK169" s="242"/>
      <c r="AL169" s="242"/>
      <c r="AM169" s="242"/>
      <c r="AN169" s="242"/>
      <c r="AO169" s="242"/>
      <c r="AP169" s="242"/>
      <c r="AQ169" s="242"/>
      <c r="AR169" s="242"/>
      <c r="AS169" s="242"/>
      <c r="AT169" s="242"/>
      <c r="AU169" s="242"/>
      <c r="AV169" s="242"/>
      <c r="AW169" s="242"/>
      <c r="AX169" s="242"/>
      <c r="AY169" s="242"/>
      <c r="AZ169" s="242"/>
      <c r="BA169" s="242"/>
      <c r="BB169" s="242"/>
      <c r="BC169" s="242"/>
      <c r="BD169" s="242"/>
      <c r="BE169" s="242"/>
      <c r="BX169" s="3">
        <f t="shared" si="109"/>
        <v>0</v>
      </c>
      <c r="BY169" s="3">
        <f t="shared" si="107"/>
        <v>0</v>
      </c>
      <c r="CA169" s="3">
        <f t="shared" si="110"/>
        <v>0</v>
      </c>
      <c r="CB169" s="3">
        <f t="shared" si="111"/>
        <v>0</v>
      </c>
      <c r="CC169" s="3">
        <f t="shared" si="112"/>
        <v>0</v>
      </c>
      <c r="CD169" s="3">
        <f t="shared" si="113"/>
        <v>0</v>
      </c>
      <c r="CE169" s="3">
        <f t="shared" si="114"/>
        <v>0</v>
      </c>
      <c r="CF169" s="3">
        <f t="shared" si="115"/>
        <v>0</v>
      </c>
      <c r="CG169" s="3">
        <f t="shared" si="131"/>
        <v>0</v>
      </c>
    </row>
    <row r="170" spans="1:85" x14ac:dyDescent="0.25">
      <c r="F170" s="242"/>
      <c r="G170" s="242"/>
      <c r="H170" s="242"/>
      <c r="I170" s="242"/>
      <c r="J170" s="242"/>
      <c r="K170" s="242"/>
      <c r="L170" s="242"/>
      <c r="M170" s="242"/>
      <c r="N170" s="242"/>
      <c r="O170" s="242"/>
      <c r="P170" s="242"/>
      <c r="Q170" s="242"/>
      <c r="R170" s="242"/>
      <c r="S170" s="242"/>
      <c r="T170" s="242"/>
      <c r="U170" s="243"/>
      <c r="V170" s="243"/>
      <c r="W170" s="242"/>
      <c r="X170" s="242"/>
      <c r="Y170" s="242"/>
      <c r="Z170" s="242"/>
      <c r="AA170" s="242"/>
      <c r="AB170" s="242"/>
      <c r="AC170" s="242"/>
      <c r="AD170" s="242"/>
      <c r="AE170" s="242"/>
      <c r="AF170" s="242"/>
      <c r="AG170" s="242"/>
      <c r="AH170" s="242"/>
      <c r="AI170" s="242"/>
      <c r="AJ170" s="242"/>
      <c r="AK170" s="242"/>
      <c r="AL170" s="242"/>
      <c r="AM170" s="242"/>
      <c r="AN170" s="242"/>
      <c r="AO170" s="242"/>
      <c r="AP170" s="242"/>
      <c r="AQ170" s="242"/>
      <c r="AR170" s="242"/>
      <c r="AS170" s="242"/>
      <c r="AT170" s="242"/>
      <c r="AU170" s="242"/>
      <c r="AV170" s="242"/>
      <c r="AW170" s="242"/>
      <c r="AX170" s="242"/>
      <c r="AY170" s="242"/>
      <c r="AZ170" s="242"/>
      <c r="BA170" s="242"/>
      <c r="BB170" s="242"/>
      <c r="BC170" s="242"/>
      <c r="BD170" s="242"/>
      <c r="BE170" s="242"/>
      <c r="BX170" s="3">
        <f t="shared" si="109"/>
        <v>0</v>
      </c>
      <c r="BY170" s="3">
        <f t="shared" si="107"/>
        <v>0</v>
      </c>
      <c r="CA170" s="3">
        <f t="shared" si="110"/>
        <v>0</v>
      </c>
      <c r="CB170" s="3">
        <f t="shared" si="111"/>
        <v>0</v>
      </c>
      <c r="CC170" s="3">
        <f t="shared" si="112"/>
        <v>0</v>
      </c>
      <c r="CD170" s="3">
        <f t="shared" si="113"/>
        <v>0</v>
      </c>
      <c r="CE170" s="3">
        <f t="shared" si="114"/>
        <v>0</v>
      </c>
      <c r="CF170" s="3">
        <f t="shared" si="115"/>
        <v>0</v>
      </c>
      <c r="CG170" s="3">
        <f t="shared" si="131"/>
        <v>0</v>
      </c>
    </row>
    <row r="171" spans="1:85" ht="30" x14ac:dyDescent="0.25">
      <c r="F171" s="242" t="s">
        <v>263</v>
      </c>
      <c r="G171" s="242">
        <v>37</v>
      </c>
      <c r="H171" s="242"/>
      <c r="I171" s="242"/>
      <c r="J171" s="242"/>
      <c r="K171" s="242"/>
      <c r="L171" s="242"/>
      <c r="M171" s="242"/>
      <c r="N171" s="242"/>
      <c r="O171" s="242"/>
      <c r="P171" s="242"/>
      <c r="Q171" s="242"/>
      <c r="R171" s="242"/>
      <c r="S171" s="242"/>
      <c r="T171" s="242"/>
      <c r="U171" s="243"/>
      <c r="V171" s="243"/>
      <c r="W171" s="242">
        <f>SUBTOTAL(9,W87:W165)</f>
        <v>0</v>
      </c>
      <c r="X171" s="242">
        <f t="shared" ref="X171:AT171" si="146">SUBTOTAL(9,X87:X165)</f>
        <v>0</v>
      </c>
      <c r="Y171" s="242">
        <f t="shared" si="146"/>
        <v>0</v>
      </c>
      <c r="Z171" s="242">
        <f t="shared" si="146"/>
        <v>0</v>
      </c>
      <c r="AA171" s="242">
        <f t="shared" si="146"/>
        <v>0</v>
      </c>
      <c r="AB171" s="242">
        <f t="shared" si="146"/>
        <v>0</v>
      </c>
      <c r="AC171" s="242">
        <f t="shared" si="146"/>
        <v>0</v>
      </c>
      <c r="AD171" s="242">
        <f t="shared" si="146"/>
        <v>0</v>
      </c>
      <c r="AE171" s="242">
        <f t="shared" si="146"/>
        <v>0</v>
      </c>
      <c r="AF171" s="242">
        <f t="shared" si="146"/>
        <v>0</v>
      </c>
      <c r="AG171" s="242">
        <f t="shared" si="146"/>
        <v>0</v>
      </c>
      <c r="AH171" s="242">
        <f t="shared" si="146"/>
        <v>0</v>
      </c>
      <c r="AI171" s="242">
        <f t="shared" si="146"/>
        <v>0</v>
      </c>
      <c r="AJ171" s="242">
        <f t="shared" si="146"/>
        <v>0</v>
      </c>
      <c r="AK171" s="242">
        <f t="shared" si="146"/>
        <v>0</v>
      </c>
      <c r="AL171" s="242">
        <f t="shared" si="146"/>
        <v>0</v>
      </c>
      <c r="AM171" s="242">
        <f t="shared" si="146"/>
        <v>0</v>
      </c>
      <c r="AN171" s="242">
        <f t="shared" si="146"/>
        <v>0</v>
      </c>
      <c r="AO171" s="242">
        <f t="shared" si="146"/>
        <v>0</v>
      </c>
      <c r="AP171" s="242">
        <f t="shared" si="146"/>
        <v>0</v>
      </c>
      <c r="AQ171" s="242">
        <f t="shared" si="146"/>
        <v>0</v>
      </c>
      <c r="AR171" s="242">
        <f t="shared" si="146"/>
        <v>0</v>
      </c>
      <c r="AS171" s="242">
        <f t="shared" si="146"/>
        <v>0</v>
      </c>
      <c r="AT171" s="242">
        <f t="shared" si="146"/>
        <v>0</v>
      </c>
      <c r="AU171" s="242"/>
      <c r="AV171" s="242"/>
      <c r="AW171" s="242"/>
      <c r="AX171" s="242"/>
      <c r="AY171" s="242"/>
      <c r="AZ171" s="242"/>
      <c r="BA171" s="242"/>
      <c r="BB171" s="242"/>
      <c r="BC171" s="242"/>
      <c r="BD171" s="242"/>
      <c r="BE171" s="242"/>
      <c r="BY171" s="3">
        <f t="shared" si="107"/>
        <v>0</v>
      </c>
    </row>
    <row r="172" spans="1:85" ht="45" x14ac:dyDescent="0.25">
      <c r="F172" s="242" t="s">
        <v>264</v>
      </c>
      <c r="G172" s="242">
        <v>134</v>
      </c>
      <c r="H172" s="242"/>
      <c r="I172" s="242"/>
      <c r="J172" s="242"/>
      <c r="K172" s="242"/>
      <c r="L172" s="242"/>
      <c r="M172" s="242"/>
      <c r="N172" s="242"/>
      <c r="O172" s="242"/>
      <c r="P172" s="242"/>
      <c r="Q172" s="242"/>
      <c r="R172" s="242"/>
      <c r="S172" s="242"/>
      <c r="T172" s="242"/>
      <c r="U172" s="243"/>
      <c r="V172" s="243"/>
      <c r="W172" s="244">
        <f>SUM(W30:W168)</f>
        <v>0</v>
      </c>
      <c r="X172" s="244">
        <f t="shared" ref="X172:AT172" si="147">SUM(X30:X168)</f>
        <v>0</v>
      </c>
      <c r="Y172" s="244">
        <f t="shared" si="147"/>
        <v>0</v>
      </c>
      <c r="Z172" s="244">
        <f t="shared" si="147"/>
        <v>0</v>
      </c>
      <c r="AA172" s="244">
        <f t="shared" si="147"/>
        <v>0</v>
      </c>
      <c r="AB172" s="244">
        <f t="shared" si="147"/>
        <v>0</v>
      </c>
      <c r="AC172" s="244">
        <f t="shared" si="147"/>
        <v>0</v>
      </c>
      <c r="AD172" s="244">
        <f t="shared" si="147"/>
        <v>0</v>
      </c>
      <c r="AE172" s="244">
        <f t="shared" si="147"/>
        <v>0</v>
      </c>
      <c r="AF172" s="244">
        <f t="shared" si="147"/>
        <v>0</v>
      </c>
      <c r="AG172" s="244">
        <f t="shared" si="147"/>
        <v>0</v>
      </c>
      <c r="AH172" s="244">
        <f t="shared" si="147"/>
        <v>0</v>
      </c>
      <c r="AI172" s="244">
        <f t="shared" si="147"/>
        <v>0</v>
      </c>
      <c r="AJ172" s="244">
        <f t="shared" si="147"/>
        <v>0</v>
      </c>
      <c r="AK172" s="244">
        <f t="shared" si="147"/>
        <v>0</v>
      </c>
      <c r="AL172" s="244">
        <f t="shared" si="147"/>
        <v>0</v>
      </c>
      <c r="AM172" s="244">
        <f t="shared" si="147"/>
        <v>0</v>
      </c>
      <c r="AN172" s="244">
        <f t="shared" si="147"/>
        <v>0</v>
      </c>
      <c r="AO172" s="244">
        <f t="shared" si="147"/>
        <v>0</v>
      </c>
      <c r="AP172" s="244">
        <f t="shared" si="147"/>
        <v>0</v>
      </c>
      <c r="AQ172" s="244">
        <f t="shared" si="147"/>
        <v>0</v>
      </c>
      <c r="AR172" s="244">
        <f t="shared" si="147"/>
        <v>0</v>
      </c>
      <c r="AS172" s="244">
        <f t="shared" si="147"/>
        <v>0</v>
      </c>
      <c r="AT172" s="244">
        <f t="shared" si="147"/>
        <v>0</v>
      </c>
      <c r="AU172" s="242"/>
      <c r="AV172" s="242"/>
      <c r="AW172" s="242"/>
      <c r="AX172" s="242"/>
      <c r="AY172" s="242"/>
      <c r="AZ172" s="242"/>
      <c r="BA172" s="242"/>
      <c r="BB172" s="242"/>
      <c r="BC172" s="242"/>
      <c r="BD172" s="242"/>
      <c r="BE172" s="242"/>
    </row>
    <row r="173" spans="1:85" ht="45" x14ac:dyDescent="0.25">
      <c r="F173" s="242" t="s">
        <v>265</v>
      </c>
      <c r="G173" s="242">
        <v>683</v>
      </c>
      <c r="H173" s="242"/>
      <c r="I173" s="242"/>
      <c r="J173" s="242"/>
      <c r="K173" s="242"/>
      <c r="L173" s="242"/>
      <c r="M173" s="242"/>
      <c r="N173" s="242"/>
      <c r="O173" s="242"/>
      <c r="P173" s="242"/>
      <c r="Q173" s="242"/>
      <c r="R173" s="242"/>
      <c r="S173" s="242"/>
      <c r="T173" s="242"/>
      <c r="U173" s="243"/>
      <c r="V173" s="243"/>
      <c r="W173" s="242">
        <v>683</v>
      </c>
      <c r="X173" s="242"/>
      <c r="Y173" s="242"/>
      <c r="Z173" s="242"/>
      <c r="AA173" s="242"/>
      <c r="AB173" s="242"/>
      <c r="AC173" s="242"/>
      <c r="AD173" s="242"/>
      <c r="AE173" s="242"/>
      <c r="AF173" s="242"/>
      <c r="AG173" s="242"/>
      <c r="AH173" s="242"/>
      <c r="AI173" s="242"/>
      <c r="AJ173" s="242"/>
      <c r="AK173" s="242"/>
      <c r="AL173" s="242"/>
      <c r="AM173" s="242"/>
      <c r="AN173" s="242"/>
      <c r="AO173" s="242"/>
      <c r="AP173" s="242"/>
      <c r="AQ173" s="242"/>
      <c r="AR173" s="242"/>
      <c r="AS173" s="242"/>
      <c r="AT173" s="242"/>
      <c r="AU173" s="242"/>
      <c r="AV173" s="242"/>
      <c r="AW173" s="242"/>
      <c r="AX173" s="242"/>
      <c r="AY173" s="242"/>
      <c r="AZ173" s="242"/>
      <c r="BA173" s="242"/>
      <c r="BB173" s="242"/>
      <c r="BC173" s="242"/>
      <c r="BD173" s="242"/>
      <c r="BE173" s="242"/>
    </row>
  </sheetData>
  <autoFilter ref="A28:BT168"/>
  <mergeCells count="54">
    <mergeCell ref="BU156:BW156"/>
    <mergeCell ref="BU158:BW158"/>
    <mergeCell ref="BU129:BV129"/>
    <mergeCell ref="BU134:BV134"/>
    <mergeCell ref="BU139:BW139"/>
    <mergeCell ref="BU140:BV140"/>
    <mergeCell ref="BU142:BW142"/>
    <mergeCell ref="BU154:BW154"/>
    <mergeCell ref="BU100:BV100"/>
    <mergeCell ref="BU108:BV108"/>
    <mergeCell ref="BU114:BV114"/>
    <mergeCell ref="BU117:BV117"/>
    <mergeCell ref="BU124:BV124"/>
    <mergeCell ref="BU127:BV127"/>
    <mergeCell ref="BU58:BV58"/>
    <mergeCell ref="BU81:BV81"/>
    <mergeCell ref="BU87:BW87"/>
    <mergeCell ref="BU88:BV88"/>
    <mergeCell ref="BU91:BV91"/>
    <mergeCell ref="BU93:BV93"/>
    <mergeCell ref="CF6:CF9"/>
    <mergeCell ref="CG6:CG9"/>
    <mergeCell ref="A8:E8"/>
    <mergeCell ref="A9:E9"/>
    <mergeCell ref="BU29:BW29"/>
    <mergeCell ref="BU30:BV30"/>
    <mergeCell ref="BZ6:BZ9"/>
    <mergeCell ref="CA6:CA9"/>
    <mergeCell ref="CB6:CB9"/>
    <mergeCell ref="CC6:CC9"/>
    <mergeCell ref="CD6:CD9"/>
    <mergeCell ref="CE6:CE9"/>
    <mergeCell ref="BQ6:BQ9"/>
    <mergeCell ref="BR6:BR9"/>
    <mergeCell ref="BS6:BS9"/>
    <mergeCell ref="BT6:BT9"/>
    <mergeCell ref="BX6:BX9"/>
    <mergeCell ref="BY6:BY9"/>
    <mergeCell ref="BK6:BK9"/>
    <mergeCell ref="BL6:BL9"/>
    <mergeCell ref="BM6:BM9"/>
    <mergeCell ref="BN6:BN9"/>
    <mergeCell ref="BO6:BO9"/>
    <mergeCell ref="BP6:BP9"/>
    <mergeCell ref="G5:T5"/>
    <mergeCell ref="W5:AU5"/>
    <mergeCell ref="BH5:BT5"/>
    <mergeCell ref="F6:F9"/>
    <mergeCell ref="U6:U9"/>
    <mergeCell ref="V6:V9"/>
    <mergeCell ref="AU6:AU9"/>
    <mergeCell ref="BH6:BH9"/>
    <mergeCell ref="BI6:BI9"/>
    <mergeCell ref="BJ6:BJ9"/>
  </mergeCells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2021-10-29T03:59:50Z</dcterms:created>
  <dcterms:modified xsi:type="dcterms:W3CDTF">2021-10-29T04:04:51Z</dcterms:modified>
</cp:coreProperties>
</file>